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565" activeTab="1"/>
  </bookViews>
  <sheets>
    <sheet name="Description" sheetId="1" r:id="rId1"/>
    <sheet name="Velocities" sheetId="2" r:id="rId2"/>
    <sheet name="Velosim" sheetId="3" r:id="rId3"/>
  </sheets>
  <definedNames>
    <definedName name="w">'Description'!$B$25</definedName>
  </definedNames>
  <calcPr fullCalcOnLoad="1"/>
</workbook>
</file>

<file path=xl/sharedStrings.xml><?xml version="1.0" encoding="utf-8"?>
<sst xmlns="http://schemas.openxmlformats.org/spreadsheetml/2006/main" count="349" uniqueCount="110">
  <si>
    <t>Figure, photographs, variables</t>
  </si>
  <si>
    <t>h</t>
  </si>
  <si>
    <t>[m]</t>
  </si>
  <si>
    <t>Q-floating gauge</t>
  </si>
  <si>
    <t>Q-volume/time</t>
  </si>
  <si>
    <t>[m^3/s]</t>
  </si>
  <si>
    <t>Liquid:</t>
  </si>
  <si>
    <t xml:space="preserve">tap water </t>
  </si>
  <si>
    <t>P-Comet</t>
  </si>
  <si>
    <t>[W]</t>
  </si>
  <si>
    <t>P-V/A</t>
  </si>
  <si>
    <t xml:space="preserve">P-corrected </t>
  </si>
  <si>
    <t xml:space="preserve">Power correction </t>
  </si>
  <si>
    <t>Pcorrected=x Pcomet+y</t>
  </si>
  <si>
    <t>[C]</t>
  </si>
  <si>
    <t>T6-inlet</t>
  </si>
  <si>
    <t>T7-outlet</t>
  </si>
  <si>
    <t>Injection configuration</t>
  </si>
  <si>
    <t>Injection</t>
  </si>
  <si>
    <t>[Up/Down/Central]</t>
  </si>
  <si>
    <t>V-tracer</t>
  </si>
  <si>
    <t>[ml]</t>
  </si>
  <si>
    <t>Date/time</t>
  </si>
  <si>
    <t>Method of evaluation</t>
  </si>
  <si>
    <t>File Pcl818</t>
  </si>
  <si>
    <t>File camera</t>
  </si>
  <si>
    <t>Identified point</t>
  </si>
  <si>
    <t>[FC/FM/C]</t>
  </si>
  <si>
    <t>Left channel</t>
  </si>
  <si>
    <t>[s]</t>
  </si>
  <si>
    <t>x 1</t>
  </si>
  <si>
    <t>t 1</t>
  </si>
  <si>
    <t>t2</t>
  </si>
  <si>
    <t>x2</t>
  </si>
  <si>
    <t>vleft</t>
  </si>
  <si>
    <t>Right channel</t>
  </si>
  <si>
    <t>vright</t>
  </si>
  <si>
    <t>vleft-mean</t>
  </si>
  <si>
    <t>vright-mean</t>
  </si>
  <si>
    <t>sigma-vleft</t>
  </si>
  <si>
    <t>sigma vright</t>
  </si>
  <si>
    <t>(vleft-vright)/vmean</t>
  </si>
  <si>
    <t>t3</t>
  </si>
  <si>
    <t>x3</t>
  </si>
  <si>
    <t>[cm]</t>
  </si>
  <si>
    <t>p0c0.avi</t>
  </si>
  <si>
    <t>c</t>
  </si>
  <si>
    <t>f0</t>
  </si>
  <si>
    <t>c0</t>
  </si>
  <si>
    <t>f1</t>
  </si>
  <si>
    <t>p0c1</t>
  </si>
  <si>
    <t>p0c2</t>
  </si>
  <si>
    <t>p0c3</t>
  </si>
  <si>
    <t>red</t>
  </si>
  <si>
    <t>blue</t>
  </si>
  <si>
    <t xml:space="preserve"> </t>
  </si>
  <si>
    <t>black</t>
  </si>
  <si>
    <t>o0c4</t>
  </si>
  <si>
    <t>WRONG</t>
  </si>
  <si>
    <t>BLACK</t>
  </si>
  <si>
    <t>p0c5</t>
  </si>
  <si>
    <t>p0c6</t>
  </si>
  <si>
    <t>p0c7</t>
  </si>
  <si>
    <t>p0c8</t>
  </si>
  <si>
    <t>p0c9</t>
  </si>
  <si>
    <t>[%]</t>
  </si>
  <si>
    <t>[cm/s]</t>
  </si>
  <si>
    <t>[ml/s]</t>
  </si>
  <si>
    <t>p0c10</t>
  </si>
  <si>
    <t>p0c11</t>
  </si>
  <si>
    <t>p0c13</t>
  </si>
  <si>
    <t>p0c14</t>
  </si>
  <si>
    <t>p0s15</t>
  </si>
  <si>
    <t>p0s16</t>
  </si>
  <si>
    <t>down</t>
  </si>
  <si>
    <t>pos17</t>
  </si>
  <si>
    <t>pos19</t>
  </si>
  <si>
    <t>up</t>
  </si>
  <si>
    <t>pos21</t>
  </si>
  <si>
    <t>pos22</t>
  </si>
  <si>
    <t>pos23</t>
  </si>
  <si>
    <t>pos24</t>
  </si>
  <si>
    <t>pos25</t>
  </si>
  <si>
    <t>pos26</t>
  </si>
  <si>
    <t>pos27</t>
  </si>
  <si>
    <t>pos28</t>
  </si>
  <si>
    <t>vmean*1.744</t>
  </si>
  <si>
    <t>(uleft+uright)/umean</t>
  </si>
  <si>
    <t>back</t>
  </si>
  <si>
    <t>Camera position delta x</t>
  </si>
  <si>
    <t>f2</t>
  </si>
  <si>
    <t>f3</t>
  </si>
  <si>
    <t>f4</t>
  </si>
  <si>
    <t>f5</t>
  </si>
  <si>
    <t>still</t>
  </si>
  <si>
    <t>por17</t>
  </si>
  <si>
    <t>por18</t>
  </si>
  <si>
    <t>upwind</t>
  </si>
  <si>
    <t>Date</t>
  </si>
  <si>
    <t>n</t>
  </si>
  <si>
    <t>n*pi*w/2</t>
  </si>
  <si>
    <t>term</t>
  </si>
  <si>
    <t>fimean</t>
  </si>
  <si>
    <t>umax/umean</t>
  </si>
  <si>
    <t>w(W/H)=</t>
  </si>
  <si>
    <t>Records in AVI files evaluated manually</t>
  </si>
  <si>
    <t xml:space="preserve">3-points (time, position x) in each channel are scanned </t>
  </si>
  <si>
    <t>Time course of traced point is evaluated by linear regression x(t)=a+bt</t>
  </si>
  <si>
    <t>(Identified point is usually taken as the front)</t>
  </si>
  <si>
    <t xml:space="preserve">Calculation of ratio maximum and mean velocities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</si>
</sst>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2">
    <font>
      <sz val="16"/>
      <name val="Times New Roman"/>
      <family val="0"/>
    </font>
    <font>
      <b/>
      <sz val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0" xfId="0" applyFill="1" applyAlignment="1">
      <alignment/>
    </xf>
    <xf numFmtId="0" fontId="0" fillId="7" borderId="1" xfId="0" applyFill="1" applyBorder="1" applyAlignment="1">
      <alignment/>
    </xf>
    <xf numFmtId="0" fontId="0" fillId="6" borderId="2" xfId="0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7" borderId="0" xfId="0" applyFill="1" applyAlignment="1">
      <alignment horizontal="center"/>
    </xf>
    <xf numFmtId="2" fontId="0" fillId="0" borderId="0" xfId="0" applyNumberFormat="1" applyAlignment="1">
      <alignment/>
    </xf>
    <xf numFmtId="2" fontId="0" fillId="7" borderId="0" xfId="0" applyNumberFormat="1" applyFill="1" applyAlignment="1">
      <alignment/>
    </xf>
    <xf numFmtId="2" fontId="0" fillId="3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vertical="justify"/>
    </xf>
    <xf numFmtId="1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200025</xdr:rowOff>
    </xdr:from>
    <xdr:to>
      <xdr:col>3</xdr:col>
      <xdr:colOff>742950</xdr:colOff>
      <xdr:row>11</xdr:row>
      <xdr:rowOff>209550</xdr:rowOff>
    </xdr:to>
    <xdr:grpSp>
      <xdr:nvGrpSpPr>
        <xdr:cNvPr id="1" name="Group 32"/>
        <xdr:cNvGrpSpPr>
          <a:grpSpLocks/>
        </xdr:cNvGrpSpPr>
      </xdr:nvGrpSpPr>
      <xdr:grpSpPr>
        <a:xfrm>
          <a:off x="2543175" y="457200"/>
          <a:ext cx="1000125" cy="2581275"/>
          <a:chOff x="267" y="48"/>
          <a:chExt cx="105" cy="2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267" y="90"/>
            <a:ext cx="105" cy="2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319" y="48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TextBox 11"/>
          <xdr:cNvSpPr txBox="1">
            <a:spLocks noChangeArrowheads="1"/>
          </xdr:cNvSpPr>
        </xdr:nvSpPr>
        <xdr:spPr>
          <a:xfrm>
            <a:off x="281" y="218"/>
            <a:ext cx="79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Times New Roman"/>
                <a:ea typeface="Times New Roman"/>
                <a:cs typeface="Times New Roman"/>
              </a:rPr>
              <a:t>Central</a:t>
            </a:r>
          </a:p>
        </xdr:txBody>
      </xdr:sp>
    </xdr:grpSp>
    <xdr:clientData/>
  </xdr:twoCellAnchor>
  <xdr:twoCellAnchor>
    <xdr:from>
      <xdr:col>0</xdr:col>
      <xdr:colOff>190500</xdr:colOff>
      <xdr:row>3</xdr:row>
      <xdr:rowOff>85725</xdr:rowOff>
    </xdr:from>
    <xdr:to>
      <xdr:col>2</xdr:col>
      <xdr:colOff>171450</xdr:colOff>
      <xdr:row>11</xdr:row>
      <xdr:rowOff>200025</xdr:rowOff>
    </xdr:to>
    <xdr:grpSp>
      <xdr:nvGrpSpPr>
        <xdr:cNvPr id="5" name="Group 33"/>
        <xdr:cNvGrpSpPr>
          <a:grpSpLocks/>
        </xdr:cNvGrpSpPr>
      </xdr:nvGrpSpPr>
      <xdr:grpSpPr>
        <a:xfrm>
          <a:off x="190500" y="857250"/>
          <a:ext cx="1838325" cy="2171700"/>
          <a:chOff x="20" y="90"/>
          <a:chExt cx="193" cy="228"/>
        </a:xfrm>
        <a:solidFill>
          <a:srgbClr val="FFFFFF"/>
        </a:solidFill>
      </xdr:grpSpPr>
      <xdr:sp>
        <xdr:nvSpPr>
          <xdr:cNvPr id="6" name="Rectangle 1"/>
          <xdr:cNvSpPr>
            <a:spLocks/>
          </xdr:cNvSpPr>
        </xdr:nvSpPr>
        <xdr:spPr>
          <a:xfrm>
            <a:off x="106" y="90"/>
            <a:ext cx="102" cy="22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2"/>
          <xdr:cNvSpPr>
            <a:spLocks/>
          </xdr:cNvSpPr>
        </xdr:nvSpPr>
        <xdr:spPr>
          <a:xfrm>
            <a:off x="120" y="195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95" y="197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128" y="218"/>
            <a:ext cx="58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Times New Roman"/>
                <a:ea typeface="Times New Roman"/>
                <a:cs typeface="Times New Roman"/>
              </a:rPr>
              <a:t>Down</a:t>
            </a:r>
          </a:p>
        </xdr:txBody>
      </xdr:sp>
      <xdr:sp>
        <xdr:nvSpPr>
          <xdr:cNvPr id="10" name="Line 13"/>
          <xdr:cNvSpPr>
            <a:spLocks/>
          </xdr:cNvSpPr>
        </xdr:nvSpPr>
        <xdr:spPr>
          <a:xfrm>
            <a:off x="85" y="194"/>
            <a:ext cx="1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4"/>
          <xdr:cNvSpPr>
            <a:spLocks/>
          </xdr:cNvSpPr>
        </xdr:nvSpPr>
        <xdr:spPr>
          <a:xfrm flipV="1">
            <a:off x="92" y="92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TextBox 15"/>
          <xdr:cNvSpPr txBox="1">
            <a:spLocks noChangeArrowheads="1"/>
          </xdr:cNvSpPr>
        </xdr:nvSpPr>
        <xdr:spPr>
          <a:xfrm>
            <a:off x="20" y="132"/>
            <a:ext cx="100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Times New Roman"/>
                <a:ea typeface="Times New Roman"/>
                <a:cs typeface="Times New Roman"/>
              </a:rPr>
              <a:t>xxx mm</a:t>
            </a:r>
          </a:p>
        </xdr:txBody>
      </xdr:sp>
    </xdr:grpSp>
    <xdr:clientData/>
  </xdr:twoCellAnchor>
  <xdr:twoCellAnchor>
    <xdr:from>
      <xdr:col>4</xdr:col>
      <xdr:colOff>266700</xdr:colOff>
      <xdr:row>3</xdr:row>
      <xdr:rowOff>76200</xdr:rowOff>
    </xdr:from>
    <xdr:to>
      <xdr:col>5</xdr:col>
      <xdr:colOff>533400</xdr:colOff>
      <xdr:row>11</xdr:row>
      <xdr:rowOff>209550</xdr:rowOff>
    </xdr:to>
    <xdr:grpSp>
      <xdr:nvGrpSpPr>
        <xdr:cNvPr id="13" name="Group 31"/>
        <xdr:cNvGrpSpPr>
          <a:grpSpLocks/>
        </xdr:cNvGrpSpPr>
      </xdr:nvGrpSpPr>
      <xdr:grpSpPr>
        <a:xfrm>
          <a:off x="3981450" y="847725"/>
          <a:ext cx="1181100" cy="2190750"/>
          <a:chOff x="552" y="162"/>
          <a:chExt cx="124" cy="230"/>
        </a:xfrm>
        <a:solidFill>
          <a:srgbClr val="FFFFFF"/>
        </a:solidFill>
      </xdr:grpSpPr>
      <xdr:sp>
        <xdr:nvSpPr>
          <xdr:cNvPr id="14" name="Rectangle 5"/>
          <xdr:cNvSpPr>
            <a:spLocks/>
          </xdr:cNvSpPr>
        </xdr:nvSpPr>
        <xdr:spPr>
          <a:xfrm>
            <a:off x="558" y="162"/>
            <a:ext cx="118" cy="23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6"/>
          <xdr:cNvSpPr>
            <a:spLocks/>
          </xdr:cNvSpPr>
        </xdr:nvSpPr>
        <xdr:spPr>
          <a:xfrm flipV="1">
            <a:off x="574" y="235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9"/>
          <xdr:cNvSpPr>
            <a:spLocks/>
          </xdr:cNvSpPr>
        </xdr:nvSpPr>
        <xdr:spPr>
          <a:xfrm flipV="1">
            <a:off x="661" y="240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TextBox 12"/>
          <xdr:cNvSpPr txBox="1">
            <a:spLocks noChangeArrowheads="1"/>
          </xdr:cNvSpPr>
        </xdr:nvSpPr>
        <xdr:spPr>
          <a:xfrm>
            <a:off x="585" y="181"/>
            <a:ext cx="75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Times New Roman"/>
                <a:ea typeface="Times New Roman"/>
                <a:cs typeface="Times New Roman"/>
              </a:rPr>
              <a:t>Upwind</a:t>
            </a:r>
          </a:p>
        </xdr:txBody>
      </xdr:sp>
      <xdr:sp>
        <xdr:nvSpPr>
          <xdr:cNvPr id="18" name="Line 30"/>
          <xdr:cNvSpPr>
            <a:spLocks/>
          </xdr:cNvSpPr>
        </xdr:nvSpPr>
        <xdr:spPr>
          <a:xfrm>
            <a:off x="552" y="28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923925</xdr:colOff>
      <xdr:row>14</xdr:row>
      <xdr:rowOff>66675</xdr:rowOff>
    </xdr:from>
    <xdr:to>
      <xdr:col>2</xdr:col>
      <xdr:colOff>342900</xdr:colOff>
      <xdr:row>22</xdr:row>
      <xdr:rowOff>180975</xdr:rowOff>
    </xdr:to>
    <xdr:grpSp>
      <xdr:nvGrpSpPr>
        <xdr:cNvPr id="19" name="Group 34"/>
        <xdr:cNvGrpSpPr>
          <a:grpSpLocks/>
        </xdr:cNvGrpSpPr>
      </xdr:nvGrpSpPr>
      <xdr:grpSpPr>
        <a:xfrm>
          <a:off x="923925" y="3667125"/>
          <a:ext cx="1276350" cy="2171700"/>
          <a:chOff x="248" y="463"/>
          <a:chExt cx="134" cy="228"/>
        </a:xfrm>
        <a:solidFill>
          <a:srgbClr val="FFFFFF"/>
        </a:solidFill>
      </xdr:grpSpPr>
      <xdr:sp>
        <xdr:nvSpPr>
          <xdr:cNvPr id="20" name="Rectangle 18"/>
          <xdr:cNvSpPr>
            <a:spLocks/>
          </xdr:cNvSpPr>
        </xdr:nvSpPr>
        <xdr:spPr>
          <a:xfrm>
            <a:off x="259" y="465"/>
            <a:ext cx="103" cy="226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TextBox 26"/>
          <xdr:cNvSpPr txBox="1">
            <a:spLocks noChangeArrowheads="1"/>
          </xdr:cNvSpPr>
        </xdr:nvSpPr>
        <xdr:spPr>
          <a:xfrm>
            <a:off x="248" y="573"/>
            <a:ext cx="134" cy="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Times New Roman"/>
                <a:ea typeface="Times New Roman"/>
                <a:cs typeface="Times New Roman"/>
              </a:rPr>
              <a:t>Camera windows</a:t>
            </a:r>
          </a:p>
        </xdr:txBody>
      </xdr:sp>
      <xdr:sp>
        <xdr:nvSpPr>
          <xdr:cNvPr id="22" name="Line 27"/>
          <xdr:cNvSpPr>
            <a:spLocks/>
          </xdr:cNvSpPr>
        </xdr:nvSpPr>
        <xdr:spPr>
          <a:xfrm>
            <a:off x="338" y="463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>
            <a:off x="294" y="464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TextBox 29"/>
          <xdr:cNvSpPr txBox="1">
            <a:spLocks noChangeArrowheads="1"/>
          </xdr:cNvSpPr>
        </xdr:nvSpPr>
        <xdr:spPr>
          <a:xfrm>
            <a:off x="334" y="607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Times New Roman"/>
                <a:ea typeface="Times New Roman"/>
                <a:cs typeface="Times New Roman"/>
              </a:rPr>
              <a:t>x2</a:t>
            </a:r>
          </a:p>
        </xdr:txBody>
      </xdr:sp>
      <xdr:sp>
        <xdr:nvSpPr>
          <xdr:cNvPr id="25" name="TextBox 24"/>
          <xdr:cNvSpPr txBox="1">
            <a:spLocks noChangeArrowheads="1"/>
          </xdr:cNvSpPr>
        </xdr:nvSpPr>
        <xdr:spPr>
          <a:xfrm>
            <a:off x="274" y="505"/>
            <a:ext cx="32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Times New Roman"/>
                <a:ea typeface="Times New Roman"/>
                <a:cs typeface="Times New Roman"/>
              </a:rPr>
              <a:t>x1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581025</xdr:colOff>
      <xdr:row>7</xdr:row>
      <xdr:rowOff>247650</xdr:rowOff>
    </xdr:from>
    <xdr:to>
      <xdr:col>34</xdr:col>
      <xdr:colOff>676275</xdr:colOff>
      <xdr:row>8</xdr:row>
      <xdr:rowOff>66675</xdr:rowOff>
    </xdr:to>
    <xdr:sp>
      <xdr:nvSpPr>
        <xdr:cNvPr id="1" name="Oval 3"/>
        <xdr:cNvSpPr>
          <a:spLocks/>
        </xdr:cNvSpPr>
      </xdr:nvSpPr>
      <xdr:spPr>
        <a:xfrm>
          <a:off x="13001625" y="2047875"/>
          <a:ext cx="952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6" sqref="A6"/>
    </sheetView>
  </sheetViews>
  <sheetFormatPr defaultColWidth="8.72265625" defaultRowHeight="20.25"/>
  <cols>
    <col min="1" max="1" width="8.99609375" style="0" bestFit="1" customWidth="1"/>
    <col min="3" max="3" width="8.99609375" style="0" bestFit="1" customWidth="1"/>
  </cols>
  <sheetData>
    <row r="2" ht="20.25">
      <c r="A2" t="s">
        <v>0</v>
      </c>
    </row>
    <row r="3" ht="20.25">
      <c r="A3" t="s">
        <v>17</v>
      </c>
    </row>
    <row r="14" spans="1:4" ht="20.25">
      <c r="A14" t="s">
        <v>23</v>
      </c>
      <c r="D14" t="s">
        <v>105</v>
      </c>
    </row>
    <row r="15" spans="4:9" ht="20.25">
      <c r="D15" t="s">
        <v>106</v>
      </c>
      <c r="I15" t="s">
        <v>108</v>
      </c>
    </row>
    <row r="16" ht="20.25">
      <c r="D16" t="s">
        <v>107</v>
      </c>
    </row>
    <row r="24" ht="20.25">
      <c r="A24" t="s">
        <v>109</v>
      </c>
    </row>
    <row r="25" spans="1:2" ht="20.25">
      <c r="A25" t="s">
        <v>104</v>
      </c>
      <c r="B25">
        <f>0.08/0.018</f>
        <v>4.444444444444445</v>
      </c>
    </row>
    <row r="26" spans="1:7" ht="20.25">
      <c r="A26" t="s">
        <v>99</v>
      </c>
      <c r="B26" t="s">
        <v>100</v>
      </c>
      <c r="C26" t="s">
        <v>101</v>
      </c>
      <c r="D26">
        <f>-1/8</f>
        <v>-0.125</v>
      </c>
      <c r="E26">
        <v>1</v>
      </c>
      <c r="F26" t="s">
        <v>102</v>
      </c>
      <c r="G26" t="s">
        <v>103</v>
      </c>
    </row>
    <row r="27" spans="1:7" ht="20.25">
      <c r="A27">
        <v>1</v>
      </c>
      <c r="B27">
        <f>3.141*A27*w/2</f>
        <v>6.98</v>
      </c>
      <c r="C27">
        <f>4/(A27*3.141)^3*(COSH(B27)-TANH(B27)*SINH(B27))*SIN(A27*3.141/2)</f>
        <v>0.000240165322173798</v>
      </c>
      <c r="D27">
        <f>D26+C27</f>
        <v>-0.1247598346778262</v>
      </c>
      <c r="E27">
        <f>E26-192/((3.141*A27)^5*w)*TANH(A27*3.141*w/2)</f>
        <v>0.8586996254370729</v>
      </c>
      <c r="F27">
        <f>-E27/12</f>
        <v>-0.07155830211975607</v>
      </c>
      <c r="G27">
        <f>D27/F27</f>
        <v>1.7434711414621737</v>
      </c>
    </row>
    <row r="28" spans="1:7" ht="20.25">
      <c r="A28">
        <v>3</v>
      </c>
      <c r="B28">
        <f>3.141*A28*w/2</f>
        <v>20.94</v>
      </c>
      <c r="C28">
        <f>4/(A28*3.141)^3*(COSH(B28)-TANH(B28)*SINH(B28))*SIN(A28*3.141/2)</f>
        <v>0</v>
      </c>
      <c r="D28">
        <f>D27+C28</f>
        <v>-0.1247598346778262</v>
      </c>
      <c r="E28">
        <f>E27-192/((3.141*A28)^5*w)*TANH(A28*3.141*w/2)</f>
        <v>0.8581181414076741</v>
      </c>
      <c r="F28">
        <f>-E28/12</f>
        <v>-0.07150984511730617</v>
      </c>
      <c r="G28">
        <f>D28/F28</f>
        <v>1.7446525645967725</v>
      </c>
    </row>
    <row r="29" spans="1:7" ht="20.25">
      <c r="A29">
        <v>5</v>
      </c>
      <c r="B29">
        <f>3.141*A29*w/2</f>
        <v>34.9</v>
      </c>
      <c r="C29">
        <f>4/(A29*3.141)^3*(COSH(B29)-TANH(B29)*SINH(B29))*SIN(A29*3.141/2)</f>
        <v>0</v>
      </c>
      <c r="D29">
        <f>D28+C29</f>
        <v>-0.1247598346778262</v>
      </c>
      <c r="E29">
        <f>E28-192/((3.141*A29)^5*w)*TANH(A29*3.141*w/2)</f>
        <v>0.858072925209548</v>
      </c>
      <c r="F29">
        <f>-E29/12</f>
        <v>-0.07150607710079566</v>
      </c>
      <c r="G29">
        <f>D29/F29</f>
        <v>1.7447444991558343</v>
      </c>
    </row>
    <row r="30" spans="1:7" ht="20.25">
      <c r="A30">
        <v>7</v>
      </c>
      <c r="B30">
        <f>3.141*A30*w/2</f>
        <v>48.86000000000001</v>
      </c>
      <c r="C30">
        <f>4/(A30*3.141)^3*(COSH(B30)-TANH(B30)*SINH(B30))*SIN(A30*3.141/2)</f>
        <v>0</v>
      </c>
      <c r="D30">
        <f>D29+C30</f>
        <v>-0.1247598346778262</v>
      </c>
      <c r="E30">
        <f>E29-192/((3.141*A30)^5*w)*TANH(A30*3.141*w/2)</f>
        <v>0.8580645179614286</v>
      </c>
      <c r="F30">
        <f>-E30/12</f>
        <v>-0.07150537649678572</v>
      </c>
      <c r="G30">
        <f>D30/F30</f>
        <v>1.744761594024113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5"/>
  <sheetViews>
    <sheetView tabSelected="1" zoomScale="50" zoomScaleNormal="50" workbookViewId="0" topLeftCell="A1">
      <selection activeCell="O1" sqref="O1:AC16384"/>
    </sheetView>
  </sheetViews>
  <sheetFormatPr defaultColWidth="8.72265625" defaultRowHeight="20.25"/>
  <cols>
    <col min="6" max="11" width="0" style="0" hidden="1" customWidth="1"/>
    <col min="12" max="12" width="4.90625" style="0" customWidth="1"/>
    <col min="13" max="13" width="5.0859375" style="0" customWidth="1"/>
    <col min="14" max="14" width="4.72265625" style="0" customWidth="1"/>
    <col min="15" max="15" width="5.6328125" style="0" hidden="1" customWidth="1"/>
    <col min="16" max="21" width="0" style="0" hidden="1" customWidth="1"/>
    <col min="22" max="22" width="0" style="8" hidden="1" customWidth="1"/>
    <col min="23" max="28" width="0" style="0" hidden="1" customWidth="1"/>
    <col min="29" max="29" width="10.54296875" style="8" hidden="1" customWidth="1"/>
    <col min="30" max="30" width="10.54296875" style="0" customWidth="1"/>
    <col min="31" max="31" width="12.72265625" style="0" customWidth="1"/>
    <col min="32" max="32" width="11.2734375" style="0" customWidth="1"/>
    <col min="33" max="33" width="11.8125" style="0" customWidth="1"/>
    <col min="34" max="34" width="13.8125" style="0" customWidth="1"/>
    <col min="35" max="35" width="19.8125" style="0" customWidth="1"/>
    <col min="36" max="36" width="11.8125" style="0" customWidth="1"/>
  </cols>
  <sheetData>
    <row r="1" spans="4:5" ht="20.25">
      <c r="D1" t="s">
        <v>6</v>
      </c>
      <c r="E1" t="s">
        <v>7</v>
      </c>
    </row>
    <row r="2" spans="4:28" ht="20.25">
      <c r="D2" t="s">
        <v>12</v>
      </c>
      <c r="F2" t="s">
        <v>13</v>
      </c>
      <c r="P2" s="1" t="s">
        <v>28</v>
      </c>
      <c r="Q2" s="1"/>
      <c r="R2" s="1"/>
      <c r="S2" s="1"/>
      <c r="T2" s="1"/>
      <c r="U2" s="1"/>
      <c r="W2" s="2" t="s">
        <v>35</v>
      </c>
      <c r="X2" s="2"/>
      <c r="Y2" s="2"/>
      <c r="Z2" s="2"/>
      <c r="AA2" s="2"/>
      <c r="AB2" s="2"/>
    </row>
    <row r="3" spans="1:36" ht="20.25">
      <c r="A3" t="s">
        <v>22</v>
      </c>
      <c r="B3" t="s">
        <v>24</v>
      </c>
      <c r="C3" t="s">
        <v>25</v>
      </c>
      <c r="D3" t="s">
        <v>1</v>
      </c>
      <c r="E3" t="s">
        <v>3</v>
      </c>
      <c r="F3" t="s">
        <v>4</v>
      </c>
      <c r="G3" t="s">
        <v>8</v>
      </c>
      <c r="H3" t="s">
        <v>10</v>
      </c>
      <c r="I3" t="s">
        <v>11</v>
      </c>
      <c r="J3" t="s">
        <v>15</v>
      </c>
      <c r="K3" t="s">
        <v>16</v>
      </c>
      <c r="L3" t="s">
        <v>18</v>
      </c>
      <c r="M3" t="s">
        <v>20</v>
      </c>
      <c r="N3" t="s">
        <v>89</v>
      </c>
      <c r="O3" t="s">
        <v>26</v>
      </c>
      <c r="P3" s="1" t="s">
        <v>31</v>
      </c>
      <c r="Q3" s="1" t="s">
        <v>30</v>
      </c>
      <c r="R3" s="1" t="s">
        <v>32</v>
      </c>
      <c r="S3" s="1" t="s">
        <v>33</v>
      </c>
      <c r="T3" s="1" t="s">
        <v>42</v>
      </c>
      <c r="U3" s="1" t="s">
        <v>43</v>
      </c>
      <c r="V3" s="1" t="s">
        <v>34</v>
      </c>
      <c r="W3" s="2" t="s">
        <v>31</v>
      </c>
      <c r="X3" s="2" t="s">
        <v>30</v>
      </c>
      <c r="Y3" s="2" t="s">
        <v>32</v>
      </c>
      <c r="Z3" s="2" t="s">
        <v>33</v>
      </c>
      <c r="AA3" s="2" t="s">
        <v>42</v>
      </c>
      <c r="AB3" s="2" t="s">
        <v>43</v>
      </c>
      <c r="AC3" s="2" t="s">
        <v>36</v>
      </c>
      <c r="AD3" t="s">
        <v>37</v>
      </c>
      <c r="AE3" t="s">
        <v>38</v>
      </c>
      <c r="AF3" t="s">
        <v>39</v>
      </c>
      <c r="AG3" t="s">
        <v>40</v>
      </c>
      <c r="AH3" t="s">
        <v>86</v>
      </c>
      <c r="AI3" t="s">
        <v>41</v>
      </c>
      <c r="AJ3" t="s">
        <v>87</v>
      </c>
    </row>
    <row r="4" spans="4:34" ht="20.25">
      <c r="D4" t="s">
        <v>2</v>
      </c>
      <c r="E4" t="s">
        <v>67</v>
      </c>
      <c r="F4" t="s">
        <v>5</v>
      </c>
      <c r="G4" t="s">
        <v>9</v>
      </c>
      <c r="H4" t="s">
        <v>9</v>
      </c>
      <c r="I4" t="s">
        <v>9</v>
      </c>
      <c r="J4" t="s">
        <v>14</v>
      </c>
      <c r="K4" t="s">
        <v>14</v>
      </c>
      <c r="L4" t="s">
        <v>19</v>
      </c>
      <c r="M4" t="s">
        <v>21</v>
      </c>
      <c r="N4" t="s">
        <v>44</v>
      </c>
      <c r="O4" t="s">
        <v>27</v>
      </c>
      <c r="P4" t="s">
        <v>29</v>
      </c>
      <c r="Q4" t="s">
        <v>44</v>
      </c>
      <c r="R4" t="s">
        <v>29</v>
      </c>
      <c r="S4" t="s">
        <v>44</v>
      </c>
      <c r="T4" t="s">
        <v>29</v>
      </c>
      <c r="U4" t="s">
        <v>44</v>
      </c>
      <c r="V4" s="8" t="s">
        <v>66</v>
      </c>
      <c r="W4" t="s">
        <v>29</v>
      </c>
      <c r="X4" t="s">
        <v>44</v>
      </c>
      <c r="Y4" t="s">
        <v>29</v>
      </c>
      <c r="Z4" t="s">
        <v>44</v>
      </c>
      <c r="AA4" t="s">
        <v>29</v>
      </c>
      <c r="AB4" t="s">
        <v>44</v>
      </c>
      <c r="AC4" s="8" t="s">
        <v>66</v>
      </c>
      <c r="AF4" t="s">
        <v>65</v>
      </c>
      <c r="AG4" t="s">
        <v>65</v>
      </c>
      <c r="AH4" t="s">
        <v>66</v>
      </c>
    </row>
    <row r="5" spans="1:36" ht="20.25">
      <c r="A5" s="2"/>
      <c r="B5" s="2"/>
      <c r="C5" s="3" t="s">
        <v>45</v>
      </c>
      <c r="D5" s="3">
        <v>0.018</v>
      </c>
      <c r="E5" s="3">
        <v>63.7</v>
      </c>
      <c r="F5" s="3"/>
      <c r="G5" s="3"/>
      <c r="H5" s="3"/>
      <c r="I5" s="3"/>
      <c r="J5" s="3"/>
      <c r="K5" s="3"/>
      <c r="L5" s="3" t="s">
        <v>46</v>
      </c>
      <c r="M5" s="3" t="s">
        <v>53</v>
      </c>
      <c r="N5" s="3">
        <v>8</v>
      </c>
      <c r="O5" s="7" t="s">
        <v>47</v>
      </c>
      <c r="P5" s="4">
        <v>21.52</v>
      </c>
      <c r="Q5" s="6">
        <v>23</v>
      </c>
      <c r="R5" s="4">
        <v>23.04</v>
      </c>
      <c r="S5" s="6">
        <v>18</v>
      </c>
      <c r="T5" s="4">
        <v>24</v>
      </c>
      <c r="U5" s="6">
        <v>15</v>
      </c>
      <c r="V5" s="9">
        <f>(3*(P5*Q5+R5*S5+T5*U5)-(P5+R5+T5)*(Q5+S5+U5))/(3*(P5^2+R5^2+T5^2)-(P5+R5+T5)^2)</f>
        <v>-3.231582537517289</v>
      </c>
      <c r="W5" s="5">
        <v>20.76</v>
      </c>
      <c r="X5" s="3">
        <v>23</v>
      </c>
      <c r="Y5" s="5">
        <v>21.92</v>
      </c>
      <c r="Z5" s="3">
        <v>17</v>
      </c>
      <c r="AA5" s="5">
        <v>22.52</v>
      </c>
      <c r="AB5" s="3">
        <v>15</v>
      </c>
      <c r="AC5" s="9">
        <f>(3*(W5*X5+Y5*Z5+AA5*AB5)-(W5+Y5+AA5)*(X5+Z5+AB5))/(3*(W5^2+Y5^2+AA5^2)-(W5+Y5+AA5)^2)</f>
        <v>-4.630246502331455</v>
      </c>
      <c r="AD5" s="16">
        <f>AVERAGE(V5:V7)</f>
        <v>-3.1631736037403626</v>
      </c>
      <c r="AE5" s="20">
        <f>AVERAGE(AC5:AC7)</f>
        <v>-4.03905151278277</v>
      </c>
      <c r="AF5" s="11">
        <f>(((V5-AD5)^2+(V6-AD5)^2+(V7-AD5)^2)/3)^0.5*100/AD5</f>
        <v>-4.149155972240026</v>
      </c>
      <c r="AG5" s="12">
        <f>(((AC5-AE5)^2+(AC6-AE5)^2+(AC7-AE5)^2)/3)^0.5*100/AE5</f>
        <v>-10.527040354154368</v>
      </c>
      <c r="AH5" s="16">
        <f>E5/(0.08*D5*2)*0.0001744</f>
        <v>3.8573888888888894</v>
      </c>
      <c r="AI5" s="13">
        <f>ABS(AD5-AE5)/AH5</f>
        <v>0.22706497433156175</v>
      </c>
      <c r="AJ5" s="18">
        <f>-(AD5+AE5)/(2*AH5)</f>
        <v>0.9335622261562684</v>
      </c>
    </row>
    <row r="6" spans="15:36" ht="20.25">
      <c r="O6" s="7" t="s">
        <v>48</v>
      </c>
      <c r="P6" s="4">
        <v>22.36</v>
      </c>
      <c r="Q6" s="6">
        <v>23</v>
      </c>
      <c r="R6" s="4">
        <v>23.8</v>
      </c>
      <c r="S6" s="6">
        <v>19</v>
      </c>
      <c r="T6" s="4">
        <v>25.04</v>
      </c>
      <c r="U6" s="6">
        <v>15</v>
      </c>
      <c r="V6" s="9">
        <f aca="true" t="shared" si="0" ref="V6:V46">(3*(P6*Q6+R6*S6+T6*U6)-(P6+R6+T6)*(Q6+S6+U6))/(3*(P6^2+R6^2+T6^2)-(P6+R6+T6)^2)</f>
        <v>-2.9795434331452695</v>
      </c>
      <c r="W6" s="5">
        <v>21.52</v>
      </c>
      <c r="X6" s="3">
        <v>23</v>
      </c>
      <c r="Y6" s="5">
        <v>22.84</v>
      </c>
      <c r="Z6" s="3">
        <v>18</v>
      </c>
      <c r="AA6" s="5">
        <v>23.72</v>
      </c>
      <c r="AB6" s="3">
        <v>15</v>
      </c>
      <c r="AC6" s="9">
        <f aca="true" t="shared" si="1" ref="AC6:AC46">(3*(W6*X6+Y6*Z6+AA6*AB6)-(W6+Y6+AA6)*(X6+Z6+AB6))/(3*(W6^2+Y6^2+AA6^2)-(W6+Y6+AA6)^2)</f>
        <v>-3.648325358851069</v>
      </c>
      <c r="AD6" s="16"/>
      <c r="AE6" s="16"/>
      <c r="AF6" s="15"/>
      <c r="AG6" s="15"/>
      <c r="AH6" s="15"/>
      <c r="AI6" s="15"/>
      <c r="AJ6" s="18"/>
    </row>
    <row r="7" spans="15:36" ht="20.25">
      <c r="O7" s="7" t="s">
        <v>49</v>
      </c>
      <c r="P7" s="4">
        <v>21.56</v>
      </c>
      <c r="Q7" s="6">
        <v>23</v>
      </c>
      <c r="R7" s="4">
        <v>22.76</v>
      </c>
      <c r="S7" s="6">
        <v>19</v>
      </c>
      <c r="T7" s="4">
        <v>24</v>
      </c>
      <c r="U7" s="6">
        <v>15</v>
      </c>
      <c r="V7" s="9">
        <f t="shared" si="0"/>
        <v>-3.27839484055853</v>
      </c>
      <c r="W7" s="5">
        <v>20.76</v>
      </c>
      <c r="X7" s="3">
        <v>23</v>
      </c>
      <c r="Y7" s="5">
        <v>21.72</v>
      </c>
      <c r="Z7" s="3">
        <v>19</v>
      </c>
      <c r="AA7" s="5">
        <v>22.84</v>
      </c>
      <c r="AB7" s="3">
        <v>15</v>
      </c>
      <c r="AC7" s="9">
        <f t="shared" si="1"/>
        <v>-3.8385826771657854</v>
      </c>
      <c r="AD7" s="16"/>
      <c r="AE7" s="16"/>
      <c r="AF7" s="15"/>
      <c r="AG7" s="15"/>
      <c r="AH7" s="15"/>
      <c r="AI7" s="15"/>
      <c r="AJ7" s="18"/>
    </row>
    <row r="8" spans="15:36" s="8" customFormat="1" ht="2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1"/>
      <c r="AE8" s="21"/>
      <c r="AF8" s="17"/>
      <c r="AG8" s="17"/>
      <c r="AH8" s="17"/>
      <c r="AI8" s="17"/>
      <c r="AJ8" s="19"/>
    </row>
    <row r="9" spans="3:36" s="8" customFormat="1" ht="20.25">
      <c r="C9" s="8" t="s">
        <v>50</v>
      </c>
      <c r="N9" s="8" t="s">
        <v>58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21"/>
      <c r="AE9" s="21"/>
      <c r="AF9" s="17"/>
      <c r="AG9" s="17"/>
      <c r="AH9" s="17"/>
      <c r="AI9" s="17"/>
      <c r="AJ9" s="19"/>
    </row>
    <row r="10" spans="1:36" ht="20.25">
      <c r="A10" s="24">
        <v>37110</v>
      </c>
      <c r="C10" s="5" t="s">
        <v>51</v>
      </c>
      <c r="D10" s="5">
        <v>0.018</v>
      </c>
      <c r="E10" s="5">
        <v>63.7</v>
      </c>
      <c r="F10" s="5"/>
      <c r="G10" s="5"/>
      <c r="H10" s="5"/>
      <c r="I10" s="5"/>
      <c r="J10" s="5"/>
      <c r="K10" s="5"/>
      <c r="L10" s="5" t="s">
        <v>46</v>
      </c>
      <c r="M10" s="5" t="s">
        <v>53</v>
      </c>
      <c r="N10" s="5">
        <v>8</v>
      </c>
      <c r="O10" s="10" t="s">
        <v>47</v>
      </c>
      <c r="P10" s="4">
        <v>42.84</v>
      </c>
      <c r="Q10" s="6">
        <v>23</v>
      </c>
      <c r="R10" s="4">
        <v>44.16</v>
      </c>
      <c r="S10" s="6">
        <v>19.5</v>
      </c>
      <c r="T10" s="4">
        <v>45.24</v>
      </c>
      <c r="U10" s="6">
        <v>16</v>
      </c>
      <c r="V10" s="9">
        <f t="shared" si="0"/>
        <v>-2.90697674418631</v>
      </c>
      <c r="W10" s="5">
        <v>42.04</v>
      </c>
      <c r="X10" s="3">
        <v>23</v>
      </c>
      <c r="Y10" s="5">
        <v>43.12</v>
      </c>
      <c r="Z10" s="3">
        <v>18.5</v>
      </c>
      <c r="AA10" s="5">
        <v>44.12</v>
      </c>
      <c r="AB10" s="3">
        <v>15</v>
      </c>
      <c r="AC10" s="9">
        <f t="shared" si="1"/>
        <v>-3.8504189255814074</v>
      </c>
      <c r="AD10" s="16">
        <f>AVERAGE(V10:V12)</f>
        <v>-3.2396112491243394</v>
      </c>
      <c r="AE10" s="16">
        <f>AVERAGE(AC10:AC12)</f>
        <v>-3.7621105219951296</v>
      </c>
      <c r="AF10" s="11">
        <f>(((V10-AD10)^2+(V11-AD10)^2+(V12-AD10)^2)/3)^0.5*100/AD10</f>
        <v>-7.706149503884814</v>
      </c>
      <c r="AG10" s="12">
        <f>(((AC10-AE10)^2+(AC11-AE10)^2+(AC12-AE10)^2)/3)^0.5*100/AE10</f>
        <v>-8.053521223695865</v>
      </c>
      <c r="AH10" s="16">
        <f>E10/(0.08*D10*2)*0.0001744</f>
        <v>3.8573888888888894</v>
      </c>
      <c r="AI10" s="13">
        <f>ABS(AD10-AE10)/AH10</f>
        <v>0.1354541343694529</v>
      </c>
      <c r="AJ10" s="18">
        <f>-(AD10+AE10)/(2*AH10)</f>
        <v>0.9075727095196119</v>
      </c>
    </row>
    <row r="11" spans="15:36" ht="20.25">
      <c r="O11" s="7" t="s">
        <v>48</v>
      </c>
      <c r="P11" s="4">
        <v>43.24</v>
      </c>
      <c r="Q11" s="6">
        <v>23</v>
      </c>
      <c r="R11" s="4">
        <v>44.44</v>
      </c>
      <c r="S11" s="6">
        <v>19</v>
      </c>
      <c r="T11" s="4">
        <v>45.36</v>
      </c>
      <c r="U11" s="6">
        <v>16</v>
      </c>
      <c r="V11" s="9">
        <f t="shared" si="0"/>
        <v>-3.303445021239836</v>
      </c>
      <c r="W11" s="5">
        <v>42.56</v>
      </c>
      <c r="X11" s="3">
        <v>23</v>
      </c>
      <c r="Y11" s="5">
        <v>43.8</v>
      </c>
      <c r="Z11" s="3">
        <v>19</v>
      </c>
      <c r="AA11" s="5">
        <v>44.64</v>
      </c>
      <c r="AB11" s="3">
        <v>16</v>
      </c>
      <c r="AC11" s="9">
        <f t="shared" si="1"/>
        <v>-3.354846566001669</v>
      </c>
      <c r="AD11" s="16"/>
      <c r="AE11" s="16"/>
      <c r="AF11" s="15"/>
      <c r="AG11" s="15"/>
      <c r="AH11" s="15"/>
      <c r="AI11" s="15"/>
      <c r="AJ11" s="18"/>
    </row>
    <row r="12" spans="15:36" ht="20.25">
      <c r="O12" s="7" t="s">
        <v>49</v>
      </c>
      <c r="P12" s="4">
        <v>42.84</v>
      </c>
      <c r="Q12" s="6">
        <v>23</v>
      </c>
      <c r="R12" s="4">
        <v>44</v>
      </c>
      <c r="S12" s="6">
        <v>19</v>
      </c>
      <c r="T12" s="4">
        <v>45.12</v>
      </c>
      <c r="U12" s="6">
        <v>15</v>
      </c>
      <c r="V12" s="9">
        <f t="shared" si="0"/>
        <v>-3.5084119819468724</v>
      </c>
      <c r="W12" s="5">
        <v>41.84</v>
      </c>
      <c r="X12" s="3">
        <v>23</v>
      </c>
      <c r="Y12" s="5">
        <v>42.8</v>
      </c>
      <c r="Z12" s="3">
        <v>19</v>
      </c>
      <c r="AA12" s="5">
        <v>43.8</v>
      </c>
      <c r="AB12" s="3">
        <v>15</v>
      </c>
      <c r="AC12" s="9">
        <f t="shared" si="1"/>
        <v>-4.081066074402312</v>
      </c>
      <c r="AD12" s="16"/>
      <c r="AE12" s="16"/>
      <c r="AF12" s="15"/>
      <c r="AG12" s="15"/>
      <c r="AH12" s="15"/>
      <c r="AI12" s="15"/>
      <c r="AJ12" s="18"/>
    </row>
    <row r="13" spans="15:36" s="8" customFormat="1" ht="2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1"/>
      <c r="AE13" s="21"/>
      <c r="AF13" s="17"/>
      <c r="AG13" s="17"/>
      <c r="AH13" s="16" t="s">
        <v>55</v>
      </c>
      <c r="AI13" s="17"/>
      <c r="AJ13" s="19"/>
    </row>
    <row r="14" spans="3:36" ht="20.25">
      <c r="C14" s="5" t="s">
        <v>52</v>
      </c>
      <c r="D14" s="5">
        <v>0.018</v>
      </c>
      <c r="E14" s="5">
        <v>63.7</v>
      </c>
      <c r="F14" s="5"/>
      <c r="G14" s="5"/>
      <c r="H14" s="5"/>
      <c r="I14" s="5"/>
      <c r="J14" s="5"/>
      <c r="K14" s="5"/>
      <c r="L14" s="5" t="s">
        <v>46</v>
      </c>
      <c r="M14" s="5" t="s">
        <v>54</v>
      </c>
      <c r="N14" s="5">
        <v>8</v>
      </c>
      <c r="O14" s="7" t="s">
        <v>47</v>
      </c>
      <c r="P14" s="4">
        <v>21.52</v>
      </c>
      <c r="Q14" s="6">
        <v>22</v>
      </c>
      <c r="R14" s="4">
        <v>22.4</v>
      </c>
      <c r="S14" s="6">
        <v>19</v>
      </c>
      <c r="T14" s="4">
        <v>23.64</v>
      </c>
      <c r="U14" s="6">
        <v>15</v>
      </c>
      <c r="V14" s="9">
        <f t="shared" si="0"/>
        <v>-3.29689703808213</v>
      </c>
      <c r="W14" s="5">
        <v>20.88</v>
      </c>
      <c r="X14" s="3">
        <v>23</v>
      </c>
      <c r="Y14" s="5">
        <v>21.92</v>
      </c>
      <c r="Z14" s="3">
        <v>19</v>
      </c>
      <c r="AA14" s="5">
        <v>22.76</v>
      </c>
      <c r="AB14" s="3">
        <v>15</v>
      </c>
      <c r="AC14" s="9">
        <f t="shared" si="1"/>
        <v>-4.239326518340805</v>
      </c>
      <c r="AD14" s="16">
        <f>AVERAGE(V14:V16)</f>
        <v>-3.412046832159669</v>
      </c>
      <c r="AE14" s="16">
        <f>AVERAGE(AC14:AC16)</f>
        <v>-3.9245361976246755</v>
      </c>
      <c r="AF14" s="11">
        <f>(((V14-AD14)^2+(V15-AD14)^2+(V16-AD14)^2)/3)^0.5*100/AD14</f>
        <v>-7.355753446183373</v>
      </c>
      <c r="AG14" s="12">
        <f>(((AC14-AE14)^2+(AC15-AE14)^2+(AC16-AE14)^2)/3)^0.5*100/AE14</f>
        <v>-5.910291561644272</v>
      </c>
      <c r="AH14" s="16">
        <f>E14/(0.08*D14*2)*0.0001744</f>
        <v>3.8573888888888894</v>
      </c>
      <c r="AI14" s="13">
        <f>ABS(AD14-AE14)/AH14</f>
        <v>0.13285913871458988</v>
      </c>
      <c r="AJ14" s="18">
        <f>-(AD14+AE14)/(2*AH14)</f>
        <v>0.9509778818149741</v>
      </c>
    </row>
    <row r="15" spans="15:36" ht="20.25">
      <c r="O15" s="7" t="s">
        <v>48</v>
      </c>
      <c r="P15" s="4">
        <v>22.84</v>
      </c>
      <c r="Q15" s="6">
        <v>23</v>
      </c>
      <c r="R15" s="4">
        <v>24.32</v>
      </c>
      <c r="S15" s="6">
        <v>17</v>
      </c>
      <c r="T15" s="4">
        <v>25</v>
      </c>
      <c r="U15" s="6">
        <v>15</v>
      </c>
      <c r="V15" s="9">
        <f t="shared" si="0"/>
        <v>-3.760384783559189</v>
      </c>
      <c r="W15" s="5">
        <v>21.44</v>
      </c>
      <c r="X15" s="3">
        <v>23</v>
      </c>
      <c r="Y15" s="5">
        <v>22.2</v>
      </c>
      <c r="Z15" s="3">
        <v>20</v>
      </c>
      <c r="AA15" s="5">
        <v>23.6</v>
      </c>
      <c r="AB15" s="3">
        <v>15</v>
      </c>
      <c r="AC15" s="9">
        <f t="shared" si="1"/>
        <v>-3.687250111062373</v>
      </c>
      <c r="AD15" s="16"/>
      <c r="AE15" s="16"/>
      <c r="AF15" s="15"/>
      <c r="AG15" s="15"/>
      <c r="AH15" s="15"/>
      <c r="AI15" s="15"/>
      <c r="AJ15" s="18"/>
    </row>
    <row r="16" spans="15:36" ht="20.25">
      <c r="O16" s="7" t="s">
        <v>49</v>
      </c>
      <c r="P16" s="4">
        <v>22.2</v>
      </c>
      <c r="Q16" s="6">
        <v>22.5</v>
      </c>
      <c r="R16" s="4">
        <v>23.36</v>
      </c>
      <c r="S16" s="6">
        <v>19</v>
      </c>
      <c r="T16" s="4">
        <v>24.56</v>
      </c>
      <c r="U16" s="6">
        <v>15</v>
      </c>
      <c r="V16" s="9">
        <f t="shared" si="0"/>
        <v>-3.1788586748376875</v>
      </c>
      <c r="W16" s="5">
        <v>21.36</v>
      </c>
      <c r="X16" s="3">
        <v>23</v>
      </c>
      <c r="Y16" s="5">
        <v>22.2</v>
      </c>
      <c r="Z16" s="3">
        <v>19.3</v>
      </c>
      <c r="AA16" s="5">
        <v>23.4</v>
      </c>
      <c r="AB16" s="3">
        <v>15.1</v>
      </c>
      <c r="AC16" s="9">
        <f t="shared" si="1"/>
        <v>-3.847031963470848</v>
      </c>
      <c r="AD16" s="16"/>
      <c r="AE16" s="16"/>
      <c r="AF16" s="15"/>
      <c r="AG16" s="15"/>
      <c r="AH16" s="16" t="s">
        <v>55</v>
      </c>
      <c r="AI16" s="15"/>
      <c r="AJ16" s="18"/>
    </row>
    <row r="17" spans="3:36" s="8" customFormat="1" ht="20.25">
      <c r="C17" s="8" t="s">
        <v>57</v>
      </c>
      <c r="M17" s="8" t="s">
        <v>59</v>
      </c>
      <c r="N17" s="8" t="s">
        <v>58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21"/>
      <c r="AE17" s="21"/>
      <c r="AF17" s="17"/>
      <c r="AG17" s="17"/>
      <c r="AH17" s="16" t="s">
        <v>55</v>
      </c>
      <c r="AI17" s="17"/>
      <c r="AJ17" s="19"/>
    </row>
    <row r="18" spans="3:36" ht="20.25">
      <c r="C18" s="3" t="s">
        <v>60</v>
      </c>
      <c r="D18" s="5">
        <v>0.018</v>
      </c>
      <c r="E18" s="3">
        <v>63.7</v>
      </c>
      <c r="F18" s="3"/>
      <c r="G18" s="3"/>
      <c r="H18" s="3"/>
      <c r="I18" s="3"/>
      <c r="J18" s="3"/>
      <c r="K18" s="3"/>
      <c r="L18" s="3" t="s">
        <v>46</v>
      </c>
      <c r="M18" s="3" t="s">
        <v>53</v>
      </c>
      <c r="N18" s="3">
        <v>15</v>
      </c>
      <c r="O18" s="7" t="s">
        <v>47</v>
      </c>
      <c r="P18" s="4">
        <v>43.64</v>
      </c>
      <c r="Q18" s="6">
        <v>25</v>
      </c>
      <c r="R18" s="4">
        <v>45.12</v>
      </c>
      <c r="S18" s="6">
        <v>20</v>
      </c>
      <c r="T18" s="4">
        <v>47.92</v>
      </c>
      <c r="U18" s="6">
        <v>10</v>
      </c>
      <c r="V18" s="9">
        <f t="shared" si="0"/>
        <v>-3.513376227565199</v>
      </c>
      <c r="W18" s="5">
        <v>42.92</v>
      </c>
      <c r="X18" s="3">
        <v>27</v>
      </c>
      <c r="Y18" s="5">
        <v>44.6</v>
      </c>
      <c r="Z18" s="3">
        <v>20</v>
      </c>
      <c r="AA18" s="5">
        <v>48.12</v>
      </c>
      <c r="AB18" s="3">
        <v>8</v>
      </c>
      <c r="AC18" s="9">
        <f t="shared" si="1"/>
        <v>-3.6163283853385413</v>
      </c>
      <c r="AD18" s="16">
        <f>AVERAGE(V18:V20)</f>
        <v>-3.570017839888221</v>
      </c>
      <c r="AE18" s="16">
        <f>AVERAGE(AC18:AC20)</f>
        <v>-3.5632372848613723</v>
      </c>
      <c r="AF18" s="11">
        <f>(((V18-AD18)^2+(V19-AD18)^2+(V20-AD18)^2)/3)^0.5*100/AD18</f>
        <v>-1.1449953463609355</v>
      </c>
      <c r="AG18" s="12">
        <f>(((AC18-AE18)^2+(AC19-AE18)^2+(AC20-AE18)^2)/3)^0.5*100/AE18</f>
        <v>-4.136801545601923</v>
      </c>
      <c r="AH18" s="16">
        <f>E18/(0.08*D18*2)*0.0001744</f>
        <v>3.8573888888888894</v>
      </c>
      <c r="AI18" s="13">
        <f>ABS(AD18-AE18)/AH18</f>
        <v>0.001757809549973079</v>
      </c>
      <c r="AJ18" s="18">
        <f>-(AD18+AE18)/(2*AH18)</f>
        <v>0.9246222419130145</v>
      </c>
    </row>
    <row r="19" spans="15:36" ht="20.25">
      <c r="O19" s="7" t="s">
        <v>48</v>
      </c>
      <c r="P19" s="4">
        <v>43.08</v>
      </c>
      <c r="Q19" s="6">
        <v>27</v>
      </c>
      <c r="R19" s="4">
        <v>45.12</v>
      </c>
      <c r="S19" s="6">
        <v>20</v>
      </c>
      <c r="T19" s="4">
        <v>48.08</v>
      </c>
      <c r="U19" s="6">
        <v>9</v>
      </c>
      <c r="V19" s="9">
        <f t="shared" si="0"/>
        <v>-3.60834528731671</v>
      </c>
      <c r="W19" s="5">
        <v>43.12</v>
      </c>
      <c r="X19" s="3">
        <v>27</v>
      </c>
      <c r="Y19" s="5">
        <v>46.16</v>
      </c>
      <c r="Z19" s="3">
        <v>18</v>
      </c>
      <c r="AA19" s="5">
        <v>48.12</v>
      </c>
      <c r="AB19" s="3">
        <v>10</v>
      </c>
      <c r="AC19" s="9">
        <f t="shared" si="1"/>
        <v>-3.3621124275276806</v>
      </c>
      <c r="AD19" s="16"/>
      <c r="AE19" s="16"/>
      <c r="AF19" s="15"/>
      <c r="AG19" s="15"/>
      <c r="AH19" s="16" t="s">
        <v>55</v>
      </c>
      <c r="AI19" s="15"/>
      <c r="AJ19" s="18"/>
    </row>
    <row r="20" spans="15:36" ht="20.25">
      <c r="O20" s="7" t="s">
        <v>49</v>
      </c>
      <c r="P20" s="4">
        <v>43.68</v>
      </c>
      <c r="Q20" s="6">
        <v>25</v>
      </c>
      <c r="R20" s="4">
        <v>46.64</v>
      </c>
      <c r="S20" s="6">
        <v>15</v>
      </c>
      <c r="T20" s="4">
        <v>48.24</v>
      </c>
      <c r="U20" s="6">
        <v>8.5</v>
      </c>
      <c r="V20" s="9">
        <f t="shared" si="0"/>
        <v>-3.5883320047827545</v>
      </c>
      <c r="W20" s="5">
        <v>43</v>
      </c>
      <c r="X20" s="3">
        <v>27</v>
      </c>
      <c r="Y20" s="5">
        <v>45.44</v>
      </c>
      <c r="Z20" s="3">
        <v>18</v>
      </c>
      <c r="AA20" s="5">
        <v>48.12</v>
      </c>
      <c r="AB20" s="3">
        <v>8</v>
      </c>
      <c r="AC20" s="9">
        <f t="shared" si="1"/>
        <v>-3.7112710417178953</v>
      </c>
      <c r="AD20" s="16"/>
      <c r="AE20" s="16"/>
      <c r="AF20" s="15"/>
      <c r="AG20" s="15"/>
      <c r="AH20" s="15"/>
      <c r="AI20" s="15"/>
      <c r="AJ20" s="18"/>
    </row>
    <row r="21" spans="15:36" s="8" customFormat="1" ht="2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21"/>
      <c r="AE21" s="21"/>
      <c r="AF21" s="17"/>
      <c r="AG21" s="17"/>
      <c r="AH21" s="15"/>
      <c r="AI21" s="17"/>
      <c r="AJ21" s="19"/>
    </row>
    <row r="22" spans="3:36" ht="20.25">
      <c r="C22" s="3" t="s">
        <v>61</v>
      </c>
      <c r="D22" s="5">
        <v>0.018</v>
      </c>
      <c r="E22" s="3">
        <v>63.7</v>
      </c>
      <c r="F22" s="3"/>
      <c r="G22" s="3"/>
      <c r="H22" s="3"/>
      <c r="I22" s="3"/>
      <c r="J22" s="3"/>
      <c r="K22" s="3"/>
      <c r="L22" s="3" t="s">
        <v>46</v>
      </c>
      <c r="M22" s="3" t="s">
        <v>53</v>
      </c>
      <c r="N22" s="3">
        <v>16</v>
      </c>
      <c r="O22" s="7" t="s">
        <v>47</v>
      </c>
      <c r="P22" s="4">
        <v>18.08</v>
      </c>
      <c r="Q22" s="6">
        <v>26</v>
      </c>
      <c r="R22" s="4">
        <v>20.36</v>
      </c>
      <c r="S22" s="6">
        <v>18</v>
      </c>
      <c r="T22" s="4">
        <v>23.36</v>
      </c>
      <c r="U22" s="6">
        <v>8</v>
      </c>
      <c r="V22" s="9">
        <f t="shared" si="0"/>
        <v>-3.40520191649557</v>
      </c>
      <c r="W22" s="5">
        <v>16.72</v>
      </c>
      <c r="X22" s="3">
        <v>27</v>
      </c>
      <c r="Y22" s="5">
        <v>18.64</v>
      </c>
      <c r="Z22" s="3">
        <v>20</v>
      </c>
      <c r="AA22" s="5">
        <v>21.84</v>
      </c>
      <c r="AB22" s="3">
        <v>8</v>
      </c>
      <c r="AC22" s="9">
        <f t="shared" si="1"/>
        <v>-3.714923469387741</v>
      </c>
      <c r="AD22" s="16">
        <f>AVERAGE(V22:V24)</f>
        <v>-3.377163521721013</v>
      </c>
      <c r="AE22" s="16">
        <f>AVERAGE(AC22:AC24)</f>
        <v>-3.4027515505257444</v>
      </c>
      <c r="AF22" s="11">
        <f>(((V22-AD22)^2+(V23-AD22)^2+(V24-AD22)^2)/3)^0.5*100/AD22</f>
        <v>-3.087704207875525</v>
      </c>
      <c r="AG22" s="12">
        <f>(((AC22-AE22)^2+(AC23-AE22)^2+(AC24-AE22)^2)/3)^0.5*100/AE22</f>
        <v>-7.202254867010529</v>
      </c>
      <c r="AH22" s="16">
        <f>E22/(0.08*D22*2)*0.0001744</f>
        <v>3.8573888888888894</v>
      </c>
      <c r="AI22" s="13">
        <f>ABS(AD22-AE22)/AH22</f>
        <v>0.006633510268678665</v>
      </c>
      <c r="AJ22" s="18">
        <f>-(AD22+AE22)/(2*AH22)</f>
        <v>0.8788218231996429</v>
      </c>
    </row>
    <row r="23" spans="15:36" ht="20.25">
      <c r="O23" s="7" t="s">
        <v>48</v>
      </c>
      <c r="P23" s="4">
        <v>18.4</v>
      </c>
      <c r="Q23" s="6">
        <v>25</v>
      </c>
      <c r="R23" s="4">
        <v>21.56</v>
      </c>
      <c r="S23" s="6">
        <v>15</v>
      </c>
      <c r="T23" s="4">
        <v>23.64</v>
      </c>
      <c r="U23" s="6">
        <v>8</v>
      </c>
      <c r="V23" s="9">
        <f t="shared" si="0"/>
        <v>-3.237761434153032</v>
      </c>
      <c r="W23" s="5">
        <v>18.92</v>
      </c>
      <c r="X23" s="3">
        <v>25</v>
      </c>
      <c r="Y23" s="5">
        <v>21.32</v>
      </c>
      <c r="Z23" s="3">
        <v>17</v>
      </c>
      <c r="AA23" s="5">
        <v>23.36</v>
      </c>
      <c r="AB23" s="3">
        <v>10</v>
      </c>
      <c r="AC23" s="9">
        <f t="shared" si="1"/>
        <v>-3.377065111759035</v>
      </c>
      <c r="AD23" s="16"/>
      <c r="AE23" s="16"/>
      <c r="AF23" s="15"/>
      <c r="AG23" s="15"/>
      <c r="AH23" s="16" t="s">
        <v>55</v>
      </c>
      <c r="AI23" s="15"/>
      <c r="AJ23" s="18"/>
    </row>
    <row r="24" spans="15:36" ht="20.25">
      <c r="O24" s="7" t="s">
        <v>49</v>
      </c>
      <c r="P24" s="4">
        <v>18.48</v>
      </c>
      <c r="Q24" s="6">
        <v>25</v>
      </c>
      <c r="R24" s="4">
        <v>20.56</v>
      </c>
      <c r="S24" s="6">
        <v>18</v>
      </c>
      <c r="T24" s="4">
        <v>23.36</v>
      </c>
      <c r="U24" s="6">
        <v>8</v>
      </c>
      <c r="V24" s="9">
        <f t="shared" si="0"/>
        <v>-3.4885272145144377</v>
      </c>
      <c r="W24" s="5">
        <v>16.36</v>
      </c>
      <c r="X24" s="3">
        <v>26</v>
      </c>
      <c r="Y24" s="5">
        <v>18.68</v>
      </c>
      <c r="Z24" s="3">
        <v>20</v>
      </c>
      <c r="AA24" s="5">
        <v>21.52</v>
      </c>
      <c r="AB24" s="3">
        <v>10</v>
      </c>
      <c r="AC24" s="9">
        <f t="shared" si="1"/>
        <v>-3.116266070430457</v>
      </c>
      <c r="AD24" s="16"/>
      <c r="AE24" s="16"/>
      <c r="AF24" s="15"/>
      <c r="AG24" s="15"/>
      <c r="AH24" s="15"/>
      <c r="AI24" s="15"/>
      <c r="AJ24" s="18"/>
    </row>
    <row r="25" spans="15:36" s="8" customFormat="1" ht="2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21"/>
      <c r="AE25" s="21"/>
      <c r="AF25" s="17"/>
      <c r="AG25" s="17"/>
      <c r="AH25" s="15"/>
      <c r="AI25" s="17"/>
      <c r="AJ25" s="19"/>
    </row>
    <row r="26" spans="3:36" ht="20.25">
      <c r="C26" s="3" t="s">
        <v>62</v>
      </c>
      <c r="D26" s="5">
        <v>0.018</v>
      </c>
      <c r="E26" s="3">
        <v>63.7</v>
      </c>
      <c r="F26" s="3"/>
      <c r="G26" s="3"/>
      <c r="H26" s="3"/>
      <c r="I26" s="3"/>
      <c r="J26" s="3"/>
      <c r="K26" s="3"/>
      <c r="L26" s="3" t="s">
        <v>46</v>
      </c>
      <c r="M26" s="3" t="s">
        <v>53</v>
      </c>
      <c r="N26" s="3">
        <v>19</v>
      </c>
      <c r="O26" s="7" t="s">
        <v>47</v>
      </c>
      <c r="P26" s="4">
        <v>5.76</v>
      </c>
      <c r="Q26" s="6">
        <v>27</v>
      </c>
      <c r="R26" s="4">
        <v>8.76</v>
      </c>
      <c r="S26" s="6">
        <v>17</v>
      </c>
      <c r="T26" s="4">
        <v>11.16</v>
      </c>
      <c r="U26" s="6">
        <v>8</v>
      </c>
      <c r="V26" s="9">
        <f t="shared" si="0"/>
        <v>-3.5109289617486383</v>
      </c>
      <c r="W26" s="5">
        <v>6.04</v>
      </c>
      <c r="X26" s="3">
        <v>27</v>
      </c>
      <c r="Y26" s="5">
        <v>8.76</v>
      </c>
      <c r="Z26" s="3">
        <v>18</v>
      </c>
      <c r="AA26" s="5">
        <v>11.76</v>
      </c>
      <c r="AB26" s="3">
        <v>8</v>
      </c>
      <c r="AC26" s="9">
        <f t="shared" si="1"/>
        <v>-3.32187764675224</v>
      </c>
      <c r="AD26" s="16">
        <f>AVERAGE(V26:V28)</f>
        <v>-3.5112467411876054</v>
      </c>
      <c r="AE26" s="16">
        <f>AVERAGE(AC26:AC28)</f>
        <v>-3.3505894224388784</v>
      </c>
      <c r="AF26" s="11">
        <f>(((V26-AD26)^2+(V27-AD26)^2+(V28-AD26)^2)/3)^0.5*100/AD26</f>
        <v>-2.8121820544252456</v>
      </c>
      <c r="AG26" s="12">
        <f>(((AC26-AE26)^2+(AC27-AE26)^2+(AC28-AE26)^2)/3)^0.5*100/AE26</f>
        <v>-1.3443986977488909</v>
      </c>
      <c r="AH26" s="16">
        <f>E26/(0.08*D26*2)*0.0001744</f>
        <v>3.8573888888888894</v>
      </c>
      <c r="AI26" s="13">
        <f>ABS(AD26-AE26)/AH26</f>
        <v>0.041649240814556274</v>
      </c>
      <c r="AJ26" s="18">
        <f>-(AD26+AE26)/(2*AH26)</f>
        <v>0.8894405466080731</v>
      </c>
    </row>
    <row r="27" spans="15:36" ht="20.25">
      <c r="O27" s="7" t="s">
        <v>48</v>
      </c>
      <c r="P27" s="4">
        <v>6.8</v>
      </c>
      <c r="Q27" s="6">
        <v>25</v>
      </c>
      <c r="R27" s="4">
        <v>8.76</v>
      </c>
      <c r="S27" s="6">
        <v>18</v>
      </c>
      <c r="T27" s="4">
        <v>11.8</v>
      </c>
      <c r="U27" s="6">
        <v>8</v>
      </c>
      <c r="V27" s="9">
        <f t="shared" si="0"/>
        <v>-3.390471388958889</v>
      </c>
      <c r="W27" s="5">
        <v>6.8</v>
      </c>
      <c r="X27" s="3">
        <v>26.5</v>
      </c>
      <c r="Y27" s="5">
        <v>10</v>
      </c>
      <c r="Z27" s="3">
        <v>16.5</v>
      </c>
      <c r="AA27" s="5">
        <v>12.36</v>
      </c>
      <c r="AB27" s="3">
        <v>8</v>
      </c>
      <c r="AC27" s="9">
        <f t="shared" si="1"/>
        <v>-3.315697554961997</v>
      </c>
      <c r="AD27" s="16"/>
      <c r="AE27" s="16"/>
      <c r="AF27" s="15"/>
      <c r="AG27" s="15"/>
      <c r="AH27" s="16" t="s">
        <v>55</v>
      </c>
      <c r="AI27" s="15"/>
      <c r="AJ27" s="18"/>
    </row>
    <row r="28" spans="15:36" ht="20.25">
      <c r="O28" s="7" t="s">
        <v>49</v>
      </c>
      <c r="P28" s="4">
        <v>5.68</v>
      </c>
      <c r="Q28" s="6">
        <v>28</v>
      </c>
      <c r="R28" s="4">
        <v>9.36</v>
      </c>
      <c r="S28" s="6">
        <v>15</v>
      </c>
      <c r="T28" s="4">
        <v>11.16</v>
      </c>
      <c r="U28" s="6">
        <v>8</v>
      </c>
      <c r="V28" s="9">
        <f t="shared" si="0"/>
        <v>-3.6323398728552885</v>
      </c>
      <c r="W28" s="5">
        <v>5.68</v>
      </c>
      <c r="X28" s="3">
        <v>28</v>
      </c>
      <c r="Y28" s="5">
        <v>8.32</v>
      </c>
      <c r="Z28" s="3">
        <v>18</v>
      </c>
      <c r="AA28" s="5">
        <v>11.52</v>
      </c>
      <c r="AB28" s="3">
        <v>8</v>
      </c>
      <c r="AC28" s="9">
        <f t="shared" si="1"/>
        <v>-3.4141930656023995</v>
      </c>
      <c r="AD28" s="16"/>
      <c r="AE28" s="16"/>
      <c r="AF28" s="15"/>
      <c r="AG28" s="15"/>
      <c r="AH28" s="15"/>
      <c r="AI28" s="15"/>
      <c r="AJ28" s="18"/>
    </row>
    <row r="29" spans="15:36" s="8" customFormat="1" ht="2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21"/>
      <c r="AE29" s="21"/>
      <c r="AF29" s="17"/>
      <c r="AG29" s="17"/>
      <c r="AH29" s="15"/>
      <c r="AI29" s="17"/>
      <c r="AJ29" s="19"/>
    </row>
    <row r="30" spans="3:36" ht="20.25">
      <c r="C30" s="3" t="s">
        <v>63</v>
      </c>
      <c r="D30" s="5">
        <v>0.018</v>
      </c>
      <c r="E30" s="3">
        <v>63.7</v>
      </c>
      <c r="F30" s="3"/>
      <c r="G30" s="3"/>
      <c r="H30" s="3"/>
      <c r="I30" s="3"/>
      <c r="J30" s="3"/>
      <c r="K30" s="3"/>
      <c r="L30" s="3" t="s">
        <v>46</v>
      </c>
      <c r="M30" s="3" t="s">
        <v>54</v>
      </c>
      <c r="N30" s="3">
        <v>20</v>
      </c>
      <c r="O30" s="7" t="s">
        <v>47</v>
      </c>
      <c r="P30" s="4">
        <v>39.4</v>
      </c>
      <c r="Q30" s="6">
        <v>28</v>
      </c>
      <c r="R30" s="4">
        <v>42.4</v>
      </c>
      <c r="S30" s="6">
        <v>18</v>
      </c>
      <c r="T30" s="4">
        <v>45.88</v>
      </c>
      <c r="U30" s="6">
        <v>8</v>
      </c>
      <c r="V30" s="9">
        <f t="shared" si="0"/>
        <v>-3.080785029666908</v>
      </c>
      <c r="W30" s="5">
        <v>37.92</v>
      </c>
      <c r="X30" s="3">
        <v>28</v>
      </c>
      <c r="Y30" s="5">
        <v>40.04</v>
      </c>
      <c r="Z30" s="3">
        <v>20</v>
      </c>
      <c r="AA30" s="5">
        <v>43.44</v>
      </c>
      <c r="AB30" s="3">
        <v>8</v>
      </c>
      <c r="AC30" s="9">
        <f t="shared" si="1"/>
        <v>-3.614416397276509</v>
      </c>
      <c r="AD30" s="16">
        <f>AVERAGE(V30:V32)</f>
        <v>-3.2877923918221508</v>
      </c>
      <c r="AE30" s="16">
        <f>AVERAGE(AC30:AC32)</f>
        <v>-3.5891012888989398</v>
      </c>
      <c r="AF30" s="11">
        <f>(((V30-AD30)^2+(V31-AD30)^2+(V32-AD30)^2)/3)^0.5*100/AD30</f>
        <v>-4.566103363033804</v>
      </c>
      <c r="AG30" s="12">
        <f>(((AC30-AE30)^2+(AC31-AE30)^2+(AC32-AE30)^2)/3)^0.5*100/AE30</f>
        <v>-4.255143138044455</v>
      </c>
      <c r="AH30" s="16">
        <f>E30/(0.08*D30*2)*0.0001744</f>
        <v>3.8573888888888894</v>
      </c>
      <c r="AI30" s="13">
        <f>ABS(AD30-AE30)/AH30</f>
        <v>0.07811213900281136</v>
      </c>
      <c r="AJ30" s="18">
        <f>-(AD30+AE30)/(2*AH30)</f>
        <v>0.8913923224761974</v>
      </c>
    </row>
    <row r="31" spans="15:36" ht="20.25">
      <c r="O31" s="7" t="s">
        <v>48</v>
      </c>
      <c r="P31" s="4">
        <v>40.72</v>
      </c>
      <c r="Q31" s="6">
        <v>28</v>
      </c>
      <c r="R31" s="4">
        <v>44.12</v>
      </c>
      <c r="S31" s="6">
        <v>17</v>
      </c>
      <c r="T31" s="4">
        <v>45.92</v>
      </c>
      <c r="U31" s="6">
        <v>10</v>
      </c>
      <c r="V31" s="9">
        <f t="shared" si="0"/>
        <v>-3.432122370936899</v>
      </c>
      <c r="W31" s="5">
        <v>40.4</v>
      </c>
      <c r="X31" s="3">
        <v>25</v>
      </c>
      <c r="Y31" s="5">
        <v>43.6</v>
      </c>
      <c r="Z31" s="3">
        <v>15</v>
      </c>
      <c r="AA31" s="5">
        <v>45.36</v>
      </c>
      <c r="AB31" s="3">
        <v>8</v>
      </c>
      <c r="AC31" s="9">
        <f t="shared" si="1"/>
        <v>-3.3906882591099072</v>
      </c>
      <c r="AD31" s="16"/>
      <c r="AE31" s="16"/>
      <c r="AF31" s="15"/>
      <c r="AG31" s="15"/>
      <c r="AH31" s="16" t="s">
        <v>55</v>
      </c>
      <c r="AI31" s="15"/>
      <c r="AJ31" s="18"/>
    </row>
    <row r="32" spans="15:36" ht="20.25">
      <c r="O32" s="7" t="s">
        <v>49</v>
      </c>
      <c r="P32" s="4">
        <v>39.32</v>
      </c>
      <c r="Q32" s="6">
        <v>28</v>
      </c>
      <c r="R32" s="4">
        <v>41.64</v>
      </c>
      <c r="S32" s="6">
        <v>20</v>
      </c>
      <c r="T32" s="4">
        <v>45.28</v>
      </c>
      <c r="U32" s="6">
        <v>8</v>
      </c>
      <c r="V32" s="9">
        <f t="shared" si="0"/>
        <v>-3.3504697748626446</v>
      </c>
      <c r="W32" s="5">
        <v>37.44</v>
      </c>
      <c r="X32" s="3">
        <v>28</v>
      </c>
      <c r="Y32" s="5">
        <v>39.6</v>
      </c>
      <c r="Z32" s="3">
        <v>20</v>
      </c>
      <c r="AA32" s="5">
        <v>42.76</v>
      </c>
      <c r="AB32" s="3">
        <v>8</v>
      </c>
      <c r="AC32" s="9">
        <f t="shared" si="1"/>
        <v>-3.762199210310403</v>
      </c>
      <c r="AD32" s="16"/>
      <c r="AE32" s="16"/>
      <c r="AF32" s="15"/>
      <c r="AG32" s="15"/>
      <c r="AH32" s="15"/>
      <c r="AI32" s="15"/>
      <c r="AJ32" s="18"/>
    </row>
    <row r="33" spans="15:36" s="8" customFormat="1" ht="20.25"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21"/>
      <c r="AE33" s="21"/>
      <c r="AF33" s="17"/>
      <c r="AG33" s="17"/>
      <c r="AH33" s="15"/>
      <c r="AI33" s="17"/>
      <c r="AJ33" s="19"/>
    </row>
    <row r="34" spans="3:36" ht="20.25">
      <c r="C34" s="3" t="s">
        <v>64</v>
      </c>
      <c r="D34" s="5">
        <v>0.018</v>
      </c>
      <c r="E34" s="3">
        <v>63.7</v>
      </c>
      <c r="F34" s="3"/>
      <c r="G34" s="3"/>
      <c r="H34" s="3"/>
      <c r="I34" s="3"/>
      <c r="J34" s="3"/>
      <c r="K34" s="3"/>
      <c r="L34" s="3" t="s">
        <v>46</v>
      </c>
      <c r="M34" s="3" t="s">
        <v>56</v>
      </c>
      <c r="N34" s="3">
        <v>20</v>
      </c>
      <c r="O34" s="7" t="s">
        <v>47</v>
      </c>
      <c r="P34" s="4">
        <v>23.4</v>
      </c>
      <c r="Q34" s="6">
        <v>28</v>
      </c>
      <c r="R34" s="4">
        <v>25.52</v>
      </c>
      <c r="S34" s="6">
        <v>20</v>
      </c>
      <c r="T34" s="4">
        <v>28.8</v>
      </c>
      <c r="U34" s="6">
        <v>8</v>
      </c>
      <c r="V34" s="9">
        <f t="shared" si="0"/>
        <v>-3.6998342820087786</v>
      </c>
      <c r="W34" s="5">
        <v>22.04</v>
      </c>
      <c r="X34" s="3">
        <v>28</v>
      </c>
      <c r="Y34" s="5">
        <v>25.44</v>
      </c>
      <c r="Z34" s="3">
        <v>15</v>
      </c>
      <c r="AA34" s="5">
        <v>27.16</v>
      </c>
      <c r="AB34" s="3">
        <v>8</v>
      </c>
      <c r="AC34" s="9">
        <f t="shared" si="1"/>
        <v>-3.894650011784134</v>
      </c>
      <c r="AD34" s="16">
        <f>AVERAGE(V34:V36)</f>
        <v>-3.521621452503879</v>
      </c>
      <c r="AE34" s="16">
        <f>AVERAGE(AC34:AC36)</f>
        <v>-3.799820542854107</v>
      </c>
      <c r="AF34" s="11">
        <f>(((V34-AD34)^2+(V35-AD34)^2+(V36-AD34)^2)/3)^0.5*100/AD34</f>
        <v>-7.302087918492205</v>
      </c>
      <c r="AG34" s="12">
        <f>(((AC34-AE34)^2+(AC35-AE34)^2+(AC36-AE34)^2)/3)^0.5*100/AE34</f>
        <v>-1.895805913814254</v>
      </c>
      <c r="AH34" s="16">
        <f>E34/(0.08*D34*2)*0.0001744</f>
        <v>3.8573888888888894</v>
      </c>
      <c r="AI34" s="13">
        <f>ABS(AD34-AE34)/AH34</f>
        <v>0.07212108977437391</v>
      </c>
      <c r="AJ34" s="18">
        <f>-(AD34+AE34)/(2*AH34)</f>
        <v>0.9490152803165911</v>
      </c>
    </row>
    <row r="35" spans="15:36" ht="20.25">
      <c r="O35" s="7" t="s">
        <v>48</v>
      </c>
      <c r="P35" s="4">
        <v>24.08</v>
      </c>
      <c r="Q35" s="6">
        <v>28</v>
      </c>
      <c r="R35" s="4">
        <v>26.52</v>
      </c>
      <c r="S35" s="6">
        <v>20</v>
      </c>
      <c r="T35" s="4">
        <v>30.4</v>
      </c>
      <c r="U35" s="6">
        <v>8</v>
      </c>
      <c r="V35" s="9">
        <f t="shared" si="0"/>
        <v>-3.1579776342731836</v>
      </c>
      <c r="W35" s="5">
        <v>22.2</v>
      </c>
      <c r="X35" s="3">
        <v>27.5</v>
      </c>
      <c r="Y35" s="5">
        <v>24.24</v>
      </c>
      <c r="Z35" s="3">
        <v>20</v>
      </c>
      <c r="AA35" s="5">
        <v>27.36</v>
      </c>
      <c r="AB35" s="3">
        <v>8</v>
      </c>
      <c r="AC35" s="9">
        <f t="shared" si="1"/>
        <v>-3.7846481876331772</v>
      </c>
      <c r="AD35" s="16"/>
      <c r="AE35" s="16"/>
      <c r="AF35" s="15"/>
      <c r="AG35" s="15"/>
      <c r="AH35" s="16" t="s">
        <v>55</v>
      </c>
      <c r="AI35" s="15"/>
      <c r="AJ35" s="18"/>
    </row>
    <row r="36" spans="15:36" ht="20.25">
      <c r="O36" s="7" t="s">
        <v>49</v>
      </c>
      <c r="P36" s="4">
        <v>23.32</v>
      </c>
      <c r="Q36" s="6">
        <v>28</v>
      </c>
      <c r="R36" s="4">
        <v>25.52</v>
      </c>
      <c r="S36" s="6">
        <v>20</v>
      </c>
      <c r="T36" s="4">
        <v>28.72</v>
      </c>
      <c r="U36" s="6">
        <v>8</v>
      </c>
      <c r="V36" s="9">
        <f t="shared" si="0"/>
        <v>-3.7070524412296746</v>
      </c>
      <c r="W36" s="5">
        <v>21.68</v>
      </c>
      <c r="X36" s="3">
        <v>28</v>
      </c>
      <c r="Y36" s="5">
        <v>25.24</v>
      </c>
      <c r="Z36" s="3">
        <v>15</v>
      </c>
      <c r="AA36" s="5">
        <v>27.04</v>
      </c>
      <c r="AB36" s="3">
        <v>8</v>
      </c>
      <c r="AC36" s="9">
        <f t="shared" si="1"/>
        <v>-3.7201634291450087</v>
      </c>
      <c r="AD36" s="16"/>
      <c r="AE36" s="16"/>
      <c r="AF36" s="15"/>
      <c r="AG36" s="15"/>
      <c r="AH36" s="15"/>
      <c r="AI36" s="15"/>
      <c r="AJ36" s="18"/>
    </row>
    <row r="37" spans="15:36" s="8" customFormat="1" ht="20.25"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21"/>
      <c r="AE37" s="21"/>
      <c r="AF37" s="17"/>
      <c r="AG37" s="17"/>
      <c r="AH37" s="15"/>
      <c r="AI37" s="17"/>
      <c r="AJ37" s="19"/>
    </row>
    <row r="38" spans="3:36" ht="20.25">
      <c r="C38" s="3" t="s">
        <v>68</v>
      </c>
      <c r="D38" s="5">
        <v>0.018</v>
      </c>
      <c r="E38" s="3">
        <v>63.7</v>
      </c>
      <c r="F38" s="3"/>
      <c r="G38" s="3"/>
      <c r="H38" s="3"/>
      <c r="I38" s="3"/>
      <c r="J38" s="3"/>
      <c r="K38" s="3"/>
      <c r="L38" s="3" t="s">
        <v>46</v>
      </c>
      <c r="M38" s="3" t="s">
        <v>53</v>
      </c>
      <c r="N38" s="3">
        <v>30</v>
      </c>
      <c r="O38" s="7" t="s">
        <v>47</v>
      </c>
      <c r="P38" s="4">
        <v>5.04</v>
      </c>
      <c r="Q38" s="6">
        <v>45</v>
      </c>
      <c r="R38" s="4">
        <v>10.2</v>
      </c>
      <c r="S38" s="6">
        <v>30</v>
      </c>
      <c r="T38" s="4">
        <v>14.48</v>
      </c>
      <c r="U38" s="6">
        <v>15</v>
      </c>
      <c r="V38" s="9">
        <f t="shared" si="0"/>
        <v>-3.168787148210917</v>
      </c>
      <c r="W38" s="5">
        <v>5.12</v>
      </c>
      <c r="X38" s="3">
        <v>45</v>
      </c>
      <c r="Y38" s="5">
        <v>9.44</v>
      </c>
      <c r="Z38" s="3">
        <v>30</v>
      </c>
      <c r="AA38" s="5">
        <v>14.56</v>
      </c>
      <c r="AB38" s="3">
        <v>15</v>
      </c>
      <c r="AC38" s="9">
        <f t="shared" si="1"/>
        <v>-3.170376385173858</v>
      </c>
      <c r="AD38" s="16">
        <f>AVERAGE(V38:V40)</f>
        <v>-3.2487185294730665</v>
      </c>
      <c r="AE38" s="16">
        <f>AVERAGE(AC38:AC40)</f>
        <v>-2.976203280644674</v>
      </c>
      <c r="AF38" s="11">
        <f>(((V38-AD38)^2+(V39-AD38)^2+(V40-AD38)^2)/3)^0.5*100/AD38</f>
        <v>-2.877200582934127</v>
      </c>
      <c r="AG38" s="12">
        <f>(((AC38-AE38)^2+(AC39-AE38)^2+(AC40-AE38)^2)/3)^0.5*100/AE38</f>
        <v>-6.783400700088818</v>
      </c>
      <c r="AH38" s="16">
        <f>E38/(0.08*D38*2)*0.0001744</f>
        <v>3.8573888888888894</v>
      </c>
      <c r="AI38" s="13">
        <f>ABS(AD38-AE38)/AH38</f>
        <v>0.07064759522001156</v>
      </c>
      <c r="AJ38" s="18">
        <f>-(AD38+AE38)/(2*AH38)</f>
        <v>0.8068828408834366</v>
      </c>
    </row>
    <row r="39" spans="15:36" ht="20.25">
      <c r="O39" s="7" t="s">
        <v>48</v>
      </c>
      <c r="P39" s="4">
        <v>6.12</v>
      </c>
      <c r="Q39" s="6">
        <v>45</v>
      </c>
      <c r="R39" s="4">
        <v>11.44</v>
      </c>
      <c r="S39" s="6">
        <v>30</v>
      </c>
      <c r="T39" s="4">
        <v>15.44</v>
      </c>
      <c r="U39" s="6">
        <v>15</v>
      </c>
      <c r="V39" s="9">
        <f t="shared" si="0"/>
        <v>-3.1975042084461687</v>
      </c>
      <c r="W39" s="5">
        <v>5.6</v>
      </c>
      <c r="X39" s="3">
        <v>45</v>
      </c>
      <c r="Y39" s="5">
        <v>10.64</v>
      </c>
      <c r="Z39" s="3">
        <v>30</v>
      </c>
      <c r="AA39" s="5">
        <v>15.4</v>
      </c>
      <c r="AB39" s="3">
        <v>15</v>
      </c>
      <c r="AC39" s="9">
        <f t="shared" si="1"/>
        <v>-3.0603917301414576</v>
      </c>
      <c r="AD39" s="16"/>
      <c r="AE39" s="16"/>
      <c r="AF39" s="15"/>
      <c r="AG39" s="15"/>
      <c r="AH39" s="16" t="s">
        <v>55</v>
      </c>
      <c r="AI39" s="15"/>
      <c r="AJ39" s="18"/>
    </row>
    <row r="40" spans="15:36" ht="20.25">
      <c r="O40" s="7" t="s">
        <v>49</v>
      </c>
      <c r="P40" s="4">
        <v>4.96</v>
      </c>
      <c r="Q40" s="6">
        <v>45</v>
      </c>
      <c r="R40" s="4">
        <v>10</v>
      </c>
      <c r="S40" s="6">
        <v>30</v>
      </c>
      <c r="T40" s="4">
        <v>14.4</v>
      </c>
      <c r="U40" s="6">
        <v>13</v>
      </c>
      <c r="V40" s="9">
        <f t="shared" si="0"/>
        <v>-3.379864231762114</v>
      </c>
      <c r="W40" s="5">
        <v>3.72</v>
      </c>
      <c r="X40" s="3">
        <v>45</v>
      </c>
      <c r="Y40" s="5">
        <v>9.28</v>
      </c>
      <c r="Z40" s="3">
        <v>30</v>
      </c>
      <c r="AA40" s="5">
        <v>14.84</v>
      </c>
      <c r="AB40" s="3">
        <v>15</v>
      </c>
      <c r="AC40" s="9">
        <f t="shared" si="1"/>
        <v>-2.697841726618706</v>
      </c>
      <c r="AD40" s="16"/>
      <c r="AE40" s="16"/>
      <c r="AF40" s="15"/>
      <c r="AG40" s="15"/>
      <c r="AH40" s="15"/>
      <c r="AI40" s="15"/>
      <c r="AJ40" s="18"/>
    </row>
    <row r="41" spans="15:36" s="8" customFormat="1" ht="20.25"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21"/>
      <c r="AE41" s="21"/>
      <c r="AF41" s="17"/>
      <c r="AG41" s="17"/>
      <c r="AH41" s="15"/>
      <c r="AI41" s="17"/>
      <c r="AJ41" s="19"/>
    </row>
    <row r="42" spans="3:36" ht="20.25">
      <c r="C42" s="3" t="s">
        <v>69</v>
      </c>
      <c r="D42" s="5">
        <v>0.018</v>
      </c>
      <c r="E42" s="3">
        <v>63.7</v>
      </c>
      <c r="F42" s="3"/>
      <c r="G42" s="3"/>
      <c r="H42" s="3"/>
      <c r="I42" s="3"/>
      <c r="J42" s="3"/>
      <c r="K42" s="3"/>
      <c r="L42" s="3" t="s">
        <v>46</v>
      </c>
      <c r="M42" s="3" t="s">
        <v>53</v>
      </c>
      <c r="N42" s="3">
        <v>30</v>
      </c>
      <c r="O42" s="7" t="s">
        <v>47</v>
      </c>
      <c r="P42" s="4">
        <v>47.96</v>
      </c>
      <c r="Q42" s="6">
        <v>45</v>
      </c>
      <c r="R42" s="4">
        <v>52.68</v>
      </c>
      <c r="S42" s="6">
        <v>30</v>
      </c>
      <c r="T42" s="4">
        <v>57.24</v>
      </c>
      <c r="U42" s="6">
        <v>15</v>
      </c>
      <c r="V42" s="9">
        <f t="shared" si="0"/>
        <v>-3.232438323590532</v>
      </c>
      <c r="W42" s="5">
        <v>47.84</v>
      </c>
      <c r="X42" s="3">
        <v>45</v>
      </c>
      <c r="Y42" s="5">
        <v>52.96</v>
      </c>
      <c r="Z42" s="3">
        <v>30</v>
      </c>
      <c r="AA42" s="5">
        <v>57.76</v>
      </c>
      <c r="AB42" s="3">
        <v>15</v>
      </c>
      <c r="AC42" s="9">
        <f t="shared" si="1"/>
        <v>-3.023144937586727</v>
      </c>
      <c r="AD42" s="16">
        <f>AVERAGE(V42:V44)</f>
        <v>-3.209939469335573</v>
      </c>
      <c r="AE42" s="16">
        <f>AVERAGE(AC42:AC44)</f>
        <v>-3.0568264640791583</v>
      </c>
      <c r="AF42" s="11">
        <f>(((V42-AD42)^2+(V43-AD42)^2+(V44-AD42)^2)/3)^0.5*100/AD42</f>
        <v>-1.6554709154204326</v>
      </c>
      <c r="AG42" s="12">
        <f>(((AC42-AE42)^2+(AC43-AE42)^2+(AC44-AE42)^2)/3)^0.5*100/AE42</f>
        <v>-0.848660118624785</v>
      </c>
      <c r="AH42" s="16">
        <f>E42/(0.08*D42*2)*0.0001744</f>
        <v>3.8573888888888894</v>
      </c>
      <c r="AI42" s="13">
        <f>ABS(AD42-AE42)/AH42</f>
        <v>0.039693432440128816</v>
      </c>
      <c r="AJ42" s="18">
        <f>-(AD42+AE42)/(2*AH42)</f>
        <v>0.8123067331201673</v>
      </c>
    </row>
    <row r="43" spans="15:36" ht="20.25">
      <c r="O43" s="7" t="s">
        <v>48</v>
      </c>
      <c r="P43" s="4">
        <v>48.4</v>
      </c>
      <c r="Q43" s="6">
        <v>45</v>
      </c>
      <c r="R43" s="4">
        <v>52.96</v>
      </c>
      <c r="S43" s="6">
        <v>30</v>
      </c>
      <c r="T43" s="4">
        <v>57.6</v>
      </c>
      <c r="U43" s="6">
        <v>15</v>
      </c>
      <c r="V43" s="9">
        <f t="shared" si="0"/>
        <v>-3.2607873777598044</v>
      </c>
      <c r="W43" s="5">
        <v>48.16</v>
      </c>
      <c r="X43" s="3">
        <v>45</v>
      </c>
      <c r="Y43" s="5">
        <v>53.12</v>
      </c>
      <c r="Z43" s="3">
        <v>30</v>
      </c>
      <c r="AA43" s="5">
        <v>57.96</v>
      </c>
      <c r="AB43" s="3">
        <v>15</v>
      </c>
      <c r="AC43" s="9">
        <f t="shared" si="1"/>
        <v>-3.0610714999668214</v>
      </c>
      <c r="AD43" s="16"/>
      <c r="AE43" s="16"/>
      <c r="AF43" s="15"/>
      <c r="AG43" s="15"/>
      <c r="AH43" s="16" t="s">
        <v>55</v>
      </c>
      <c r="AI43" s="15"/>
      <c r="AJ43" s="18"/>
    </row>
    <row r="44" spans="15:36" ht="20.25">
      <c r="O44" s="7" t="s">
        <v>49</v>
      </c>
      <c r="P44" s="4">
        <v>47.6</v>
      </c>
      <c r="Q44" s="6">
        <v>45</v>
      </c>
      <c r="R44" s="4">
        <v>52.56</v>
      </c>
      <c r="S44" s="6">
        <v>30</v>
      </c>
      <c r="T44" s="4">
        <v>57.16</v>
      </c>
      <c r="U44" s="6">
        <v>15</v>
      </c>
      <c r="V44" s="9">
        <f t="shared" si="0"/>
        <v>-3.136592706656382</v>
      </c>
      <c r="W44" s="5">
        <v>47.72</v>
      </c>
      <c r="X44" s="3">
        <v>45</v>
      </c>
      <c r="Y44" s="5">
        <v>52.52</v>
      </c>
      <c r="Z44" s="3">
        <v>30</v>
      </c>
      <c r="AA44" s="5">
        <v>57.44</v>
      </c>
      <c r="AB44" s="3">
        <v>15</v>
      </c>
      <c r="AC44" s="9">
        <f t="shared" si="1"/>
        <v>-3.086262954683926</v>
      </c>
      <c r="AD44" s="16"/>
      <c r="AE44" s="16"/>
      <c r="AF44" s="15"/>
      <c r="AG44" s="15"/>
      <c r="AH44" s="15"/>
      <c r="AI44" s="15"/>
      <c r="AJ44" s="18"/>
    </row>
    <row r="45" spans="15:36" s="8" customFormat="1" ht="20.25"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21"/>
      <c r="AE45" s="21"/>
      <c r="AF45" s="17"/>
      <c r="AG45" s="17"/>
      <c r="AH45" s="15"/>
      <c r="AI45" s="17"/>
      <c r="AJ45" s="19"/>
    </row>
    <row r="46" spans="3:36" ht="20.25">
      <c r="C46" s="3" t="s">
        <v>70</v>
      </c>
      <c r="D46" s="5">
        <v>0.018</v>
      </c>
      <c r="E46" s="3">
        <v>63.7</v>
      </c>
      <c r="F46" s="3"/>
      <c r="G46" s="3"/>
      <c r="H46" s="3"/>
      <c r="I46" s="3"/>
      <c r="J46" s="3"/>
      <c r="K46" s="3"/>
      <c r="L46" s="3" t="s">
        <v>46</v>
      </c>
      <c r="M46" s="3" t="s">
        <v>54</v>
      </c>
      <c r="N46" s="3">
        <v>25</v>
      </c>
      <c r="O46" s="7" t="s">
        <v>47</v>
      </c>
      <c r="P46" s="4">
        <v>17.24</v>
      </c>
      <c r="Q46" s="6">
        <v>40</v>
      </c>
      <c r="R46" s="4">
        <v>21.2</v>
      </c>
      <c r="S46" s="6">
        <v>30</v>
      </c>
      <c r="T46" s="4">
        <v>26.16</v>
      </c>
      <c r="U46" s="6">
        <v>14.5</v>
      </c>
      <c r="V46" s="9">
        <f t="shared" si="0"/>
        <v>-2.869763436840812</v>
      </c>
      <c r="W46" s="5">
        <v>17.04</v>
      </c>
      <c r="X46" s="3">
        <v>40</v>
      </c>
      <c r="Y46" s="5">
        <v>20.12</v>
      </c>
      <c r="Z46" s="3">
        <v>30</v>
      </c>
      <c r="AA46" s="5">
        <v>24.68</v>
      </c>
      <c r="AB46" s="3">
        <v>15</v>
      </c>
      <c r="AC46" s="9">
        <f t="shared" si="1"/>
        <v>-3.273562430061717</v>
      </c>
      <c r="AD46" s="16">
        <f>AVERAGE(V46:V48)</f>
        <v>-2.8875757980235055</v>
      </c>
      <c r="AE46" s="16">
        <f>AVERAGE(AC46:AC48)</f>
        <v>-3.2932646341333487</v>
      </c>
      <c r="AF46" s="11">
        <f>(((V46-AD46)^2+(V47-AD46)^2+(V48-AD46)^2)/3)^0.5*100/AD46</f>
        <v>-1.038200673721667</v>
      </c>
      <c r="AG46" s="12">
        <f>(((AC46-AE46)^2+(AC47-AE46)^2+(AC48-AE46)^2)/3)^0.5*100/AE46</f>
        <v>-1.2023221371125121</v>
      </c>
      <c r="AH46" s="16">
        <f>E46/(0.08*D46*2)*0.0001744</f>
        <v>3.8573888888888894</v>
      </c>
      <c r="AI46" s="13">
        <f>ABS(AD46-AE46)/AH46</f>
        <v>0.10517187864527208</v>
      </c>
      <c r="AJ46" s="18">
        <f>-(AD46+AE46)/(2*AH46)</f>
        <v>0.801168952650925</v>
      </c>
    </row>
    <row r="47" spans="15:36" ht="20.25">
      <c r="O47" s="7" t="s">
        <v>48</v>
      </c>
      <c r="P47" s="4">
        <v>17.84</v>
      </c>
      <c r="Q47" s="6">
        <v>40</v>
      </c>
      <c r="R47" s="4">
        <v>21.6</v>
      </c>
      <c r="S47" s="6">
        <v>30</v>
      </c>
      <c r="T47" s="4">
        <v>26.4</v>
      </c>
      <c r="U47" s="6">
        <v>15</v>
      </c>
      <c r="V47" s="9">
        <f>(3*(P47*Q47+R47*S47+T47*U47)-(P47+R47+T47)*(Q47+S47+U47))/(3*(P47^2+R47^2+T47^2)-(P47+R47+T47)^2)</f>
        <v>-2.9298006721520458</v>
      </c>
      <c r="W47" s="5">
        <v>17.48</v>
      </c>
      <c r="X47" s="3">
        <v>40</v>
      </c>
      <c r="Y47" s="5">
        <v>20.6</v>
      </c>
      <c r="Z47" s="3">
        <v>30</v>
      </c>
      <c r="AA47" s="5">
        <v>25.16</v>
      </c>
      <c r="AB47" s="3">
        <v>15</v>
      </c>
      <c r="AC47" s="9">
        <f aca="true" t="shared" si="2" ref="AC47:AC94">(3*(W47*X47+Y47*Z47+AA47*AB47)-(W47+Y47+AA47)*(X47+Z47+AB47))/(3*(W47^2+Y47^2+AA47^2)-(W47+Y47+AA47)^2)</f>
        <v>-3.2577220077219744</v>
      </c>
      <c r="AD47" s="16"/>
      <c r="AE47" s="16"/>
      <c r="AF47" s="15"/>
      <c r="AG47" s="15"/>
      <c r="AH47" s="16" t="s">
        <v>55</v>
      </c>
      <c r="AI47" s="15"/>
      <c r="AJ47" s="18"/>
    </row>
    <row r="48" spans="15:36" ht="20.25">
      <c r="O48" s="7" t="s">
        <v>49</v>
      </c>
      <c r="P48" s="4">
        <v>17.16</v>
      </c>
      <c r="Q48" s="6">
        <v>40</v>
      </c>
      <c r="R48" s="4">
        <v>21.04</v>
      </c>
      <c r="S48" s="6">
        <v>30</v>
      </c>
      <c r="T48" s="4">
        <v>25.92</v>
      </c>
      <c r="U48" s="6">
        <v>15</v>
      </c>
      <c r="V48" s="9">
        <f>(3*(P48*Q48+R48*S48+T48*U48)-(P48+R48+T48)*(Q48+S48+U48))/(3*(P48^2+R48^2+T48^2)-(P48+R48+T48)^2)</f>
        <v>-2.863163285077659</v>
      </c>
      <c r="W48" s="5">
        <v>17</v>
      </c>
      <c r="X48" s="3">
        <v>40</v>
      </c>
      <c r="Y48" s="5">
        <v>20.12</v>
      </c>
      <c r="Z48" s="3">
        <v>30</v>
      </c>
      <c r="AA48" s="5">
        <v>24.48</v>
      </c>
      <c r="AB48" s="3">
        <v>15</v>
      </c>
      <c r="AC48" s="9">
        <f t="shared" si="2"/>
        <v>-3.3485094646163533</v>
      </c>
      <c r="AD48" s="16"/>
      <c r="AE48" s="16"/>
      <c r="AF48" s="15"/>
      <c r="AG48" s="15"/>
      <c r="AH48" s="15"/>
      <c r="AI48" s="15"/>
      <c r="AJ48" s="18"/>
    </row>
    <row r="49" spans="15:36" s="8" customFormat="1" ht="20.25"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21"/>
      <c r="AE49" s="21"/>
      <c r="AF49" s="17"/>
      <c r="AG49" s="17"/>
      <c r="AH49" s="15"/>
      <c r="AI49" s="17"/>
      <c r="AJ49" s="19"/>
    </row>
    <row r="50" spans="3:36" ht="20.25">
      <c r="C50" s="3" t="s">
        <v>71</v>
      </c>
      <c r="D50" s="5">
        <v>0.018</v>
      </c>
      <c r="E50" s="3">
        <v>63.7</v>
      </c>
      <c r="F50" s="3"/>
      <c r="G50" s="3"/>
      <c r="H50" s="3"/>
      <c r="I50" s="3"/>
      <c r="J50" s="3"/>
      <c r="K50" s="3"/>
      <c r="L50" s="3" t="s">
        <v>46</v>
      </c>
      <c r="M50" s="3" t="s">
        <v>56</v>
      </c>
      <c r="N50" s="3">
        <v>25</v>
      </c>
      <c r="O50" s="7" t="s">
        <v>47</v>
      </c>
      <c r="P50" s="4">
        <v>54.8</v>
      </c>
      <c r="Q50" s="6">
        <v>40</v>
      </c>
      <c r="R50" s="4">
        <v>57.84</v>
      </c>
      <c r="S50" s="6">
        <v>30</v>
      </c>
      <c r="T50" s="4">
        <v>62.64</v>
      </c>
      <c r="U50" s="6">
        <v>15</v>
      </c>
      <c r="V50" s="9">
        <f>(3*(P50*Q50+R50*S50+T50*U50)-(P50+R50+T50)*(Q50+S50+U50))/(3*(P50^2+R50^2+T50^2)-(P50+R50+T50)^2)</f>
        <v>-3.183028399781586</v>
      </c>
      <c r="W50" s="5">
        <v>54.48</v>
      </c>
      <c r="X50" s="3">
        <v>40</v>
      </c>
      <c r="Y50" s="5">
        <v>57.48</v>
      </c>
      <c r="Z50" s="3">
        <v>30</v>
      </c>
      <c r="AA50" s="5">
        <v>62.08</v>
      </c>
      <c r="AB50" s="3">
        <v>15</v>
      </c>
      <c r="AC50" s="9">
        <f t="shared" si="2"/>
        <v>-3.2870791628754272</v>
      </c>
      <c r="AD50" s="16">
        <f>AVERAGE(V50:V52)</f>
        <v>-3.178395014240173</v>
      </c>
      <c r="AE50" s="16">
        <f>AVERAGE(AC50:AC52)</f>
        <v>-3.2143316567037896</v>
      </c>
      <c r="AF50" s="11">
        <f>(((V50-AD50)^2+(V51-AD50)^2+(V52-AD50)^2)/3)^0.5*100/AD50</f>
        <v>-0.8937852191335893</v>
      </c>
      <c r="AG50" s="12">
        <f>(((AC50-AE50)^2+(AC51-AE50)^2+(AC52-AE50)^2)/3)^0.5*100/AE50</f>
        <v>-2.950968079629665</v>
      </c>
      <c r="AH50" s="16">
        <f>E50/(0.08*D50*2)*0.0001744</f>
        <v>3.8573888888888894</v>
      </c>
      <c r="AI50" s="13">
        <f>ABS(AD50-AE50)/AH50</f>
        <v>0.009316313054960852</v>
      </c>
      <c r="AJ50" s="18">
        <f>-(AD50+AE50)/(2*AH50)</f>
        <v>0.8286339354268959</v>
      </c>
    </row>
    <row r="51" spans="15:36" ht="20.25">
      <c r="O51" s="7" t="s">
        <v>48</v>
      </c>
      <c r="P51" s="4">
        <v>55.44</v>
      </c>
      <c r="Q51" s="6">
        <v>40</v>
      </c>
      <c r="R51" s="4">
        <v>58.68</v>
      </c>
      <c r="S51" s="6">
        <v>30</v>
      </c>
      <c r="T51" s="4">
        <v>63.24</v>
      </c>
      <c r="U51" s="6">
        <v>15</v>
      </c>
      <c r="V51" s="9">
        <f>(3*(P51*Q51+R51*S51+T51*U51)-(P51+R51+T51)*(Q51+S51+U51))/(3*(P51^2+R51^2+T51^2)-(P51+R51+T51)^2)</f>
        <v>-3.210638741273567</v>
      </c>
      <c r="W51" s="5">
        <v>55.08</v>
      </c>
      <c r="X51" s="3">
        <v>40</v>
      </c>
      <c r="Y51" s="5">
        <v>58.36</v>
      </c>
      <c r="Z51" s="3">
        <v>30</v>
      </c>
      <c r="AA51" s="5">
        <v>63.2</v>
      </c>
      <c r="AB51" s="3">
        <v>15</v>
      </c>
      <c r="AC51" s="9">
        <f t="shared" si="2"/>
        <v>-3.080352862211045</v>
      </c>
      <c r="AD51" s="16"/>
      <c r="AE51" s="16"/>
      <c r="AF51" s="15"/>
      <c r="AG51" s="15"/>
      <c r="AH51" s="16" t="s">
        <v>55</v>
      </c>
      <c r="AI51" s="15"/>
      <c r="AJ51" s="18"/>
    </row>
    <row r="52" spans="15:36" ht="20.25">
      <c r="O52" s="7" t="s">
        <v>49</v>
      </c>
      <c r="P52" s="4">
        <v>54.68</v>
      </c>
      <c r="Q52" s="6">
        <v>40</v>
      </c>
      <c r="R52" s="4">
        <v>57.88</v>
      </c>
      <c r="S52" s="6">
        <v>30</v>
      </c>
      <c r="T52" s="4">
        <v>62.64</v>
      </c>
      <c r="U52" s="6">
        <v>15</v>
      </c>
      <c r="V52" s="9">
        <f>(3*(P52*Q52+R52*S52+T52*U52)-(P52+R52+T52)*(Q52+S52+U52))/(3*(P52^2+R52^2+T52^2)-(P52+R52+T52)^2)</f>
        <v>-3.141517901665367</v>
      </c>
      <c r="W52" s="5">
        <v>54.2</v>
      </c>
      <c r="X52" s="3">
        <v>40</v>
      </c>
      <c r="Y52" s="5">
        <v>57.32</v>
      </c>
      <c r="Z52" s="3">
        <v>30</v>
      </c>
      <c r="AA52" s="5">
        <v>61.84</v>
      </c>
      <c r="AB52" s="3">
        <v>15</v>
      </c>
      <c r="AC52" s="9">
        <f t="shared" si="2"/>
        <v>-3.275562945024897</v>
      </c>
      <c r="AD52" s="16"/>
      <c r="AE52" s="16"/>
      <c r="AF52" s="15"/>
      <c r="AG52" s="15"/>
      <c r="AH52" s="15"/>
      <c r="AI52" s="15"/>
      <c r="AJ52" s="18"/>
    </row>
    <row r="53" spans="15:36" s="8" customFormat="1" ht="20.25"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21"/>
      <c r="AE53" s="21"/>
      <c r="AF53" s="17"/>
      <c r="AG53" s="17"/>
      <c r="AH53" s="15"/>
      <c r="AI53" s="17"/>
      <c r="AJ53" s="19"/>
    </row>
    <row r="54" spans="3:36" ht="20.25">
      <c r="C54" s="3" t="s">
        <v>72</v>
      </c>
      <c r="D54" s="5">
        <v>0.018</v>
      </c>
      <c r="E54" s="3">
        <v>63.7</v>
      </c>
      <c r="F54" s="3"/>
      <c r="G54" s="3"/>
      <c r="H54" s="3"/>
      <c r="I54" s="3"/>
      <c r="J54" s="3"/>
      <c r="K54" s="3"/>
      <c r="L54" s="3" t="s">
        <v>55</v>
      </c>
      <c r="M54" s="3" t="s">
        <v>53</v>
      </c>
      <c r="N54" s="3">
        <v>25</v>
      </c>
      <c r="O54" s="7" t="s">
        <v>47</v>
      </c>
      <c r="P54" s="4">
        <v>26.16</v>
      </c>
      <c r="Q54" s="6">
        <v>35</v>
      </c>
      <c r="R54" s="4">
        <v>28.96</v>
      </c>
      <c r="S54" s="6">
        <v>25</v>
      </c>
      <c r="T54" s="4">
        <v>33.48</v>
      </c>
      <c r="U54" s="6">
        <v>10</v>
      </c>
      <c r="V54" s="9">
        <f>(3*(P54*Q54+R54*S54+T54*U54)-(P54+R54+T54)*(Q54+S54+U54))/(3*(P54^2+R54^2+T54^2)-(P54+R54+T54)^2)</f>
        <v>-3.406114390711109</v>
      </c>
      <c r="W54" s="5">
        <v>26.24</v>
      </c>
      <c r="X54" s="3">
        <v>35</v>
      </c>
      <c r="Y54" s="5">
        <v>28.88</v>
      </c>
      <c r="Z54" s="3">
        <v>25</v>
      </c>
      <c r="AA54" s="5">
        <v>33.24</v>
      </c>
      <c r="AB54" s="3">
        <v>10</v>
      </c>
      <c r="AC54" s="9">
        <f t="shared" si="2"/>
        <v>-3.5583201741282933</v>
      </c>
      <c r="AD54" s="16">
        <f>AVERAGE(V54:V56)</f>
        <v>-3.435267126682009</v>
      </c>
      <c r="AE54" s="16">
        <f>AVERAGE(AC54:AC56)</f>
        <v>-3.5537905068234057</v>
      </c>
      <c r="AF54" s="11">
        <f>(((V54-AD54)^2+(V55-AD54)^2+(V56-AD54)^2)/3)^0.5*100/AD54</f>
        <v>-1.7505518966817006</v>
      </c>
      <c r="AG54" s="12">
        <f>(((AC54-AE54)^2+(AC55-AE54)^2+(AC56-AE54)^2)/3)^0.5*100/AE54</f>
        <v>-0.8846590157599674</v>
      </c>
      <c r="AH54" s="16">
        <f>E54/(0.08*D54*2)*0.0001744</f>
        <v>3.8573888888888894</v>
      </c>
      <c r="AI54" s="14">
        <f>ABS(AD54-AE54)/AH54</f>
        <v>0.03072632383081735</v>
      </c>
      <c r="AJ54" s="18">
        <f>-(AD54+AE54)/(2*AH54)</f>
        <v>0.9059311667585833</v>
      </c>
    </row>
    <row r="55" spans="15:36" ht="20.25">
      <c r="O55" s="7" t="s">
        <v>48</v>
      </c>
      <c r="P55" s="4">
        <v>26.36</v>
      </c>
      <c r="Q55" s="6">
        <v>35</v>
      </c>
      <c r="R55" s="4">
        <v>29.36</v>
      </c>
      <c r="S55" s="6">
        <v>25</v>
      </c>
      <c r="T55" s="4">
        <v>33.76</v>
      </c>
      <c r="U55" s="6">
        <v>10</v>
      </c>
      <c r="V55" s="9">
        <f>(3*(P55*Q55+R55*S55+T55*U55)-(P55+R55+T55)*(Q55+S55+U55))/(3*(P55^2+R55^2+T55^2)-(P55+R55+T55)^2)</f>
        <v>-3.3806544754571006</v>
      </c>
      <c r="W55" s="5">
        <v>26.36</v>
      </c>
      <c r="X55" s="3">
        <v>35</v>
      </c>
      <c r="Y55" s="5">
        <v>29.24</v>
      </c>
      <c r="Z55" s="3">
        <v>25</v>
      </c>
      <c r="AA55" s="5">
        <v>33.48</v>
      </c>
      <c r="AB55" s="3">
        <v>10</v>
      </c>
      <c r="AC55" s="9">
        <f t="shared" si="2"/>
        <v>-3.513221353733508</v>
      </c>
      <c r="AD55" s="16"/>
      <c r="AE55" s="16"/>
      <c r="AF55" s="15"/>
      <c r="AG55" s="15"/>
      <c r="AH55" s="16" t="s">
        <v>55</v>
      </c>
      <c r="AI55" s="15"/>
      <c r="AJ55" s="18"/>
    </row>
    <row r="56" spans="15:36" ht="20.25">
      <c r="O56" s="7" t="s">
        <v>49</v>
      </c>
      <c r="P56" s="4">
        <v>26.2</v>
      </c>
      <c r="Q56" s="6">
        <v>35</v>
      </c>
      <c r="R56" s="4">
        <v>28.88</v>
      </c>
      <c r="S56" s="6">
        <v>25</v>
      </c>
      <c r="T56" s="4">
        <v>33.28</v>
      </c>
      <c r="U56" s="6">
        <v>10</v>
      </c>
      <c r="V56" s="9">
        <f>(3*(P56*Q56+R56*S56+T56*U56)-(P56+R56+T56)*(Q56+S56+U56))/(3*(P56^2+R56^2+T56^2)-(P56+R56+T56)^2)</f>
        <v>-3.5190325138778182</v>
      </c>
      <c r="W56" s="5">
        <v>26.16</v>
      </c>
      <c r="X56" s="3">
        <v>35</v>
      </c>
      <c r="Y56" s="5">
        <v>28.68</v>
      </c>
      <c r="Z56" s="3">
        <v>25</v>
      </c>
      <c r="AA56" s="5">
        <v>33.08</v>
      </c>
      <c r="AB56" s="3">
        <v>10</v>
      </c>
      <c r="AC56" s="9">
        <f t="shared" si="2"/>
        <v>-3.589829992608416</v>
      </c>
      <c r="AD56" s="16"/>
      <c r="AE56" s="16"/>
      <c r="AF56" s="15"/>
      <c r="AG56" s="15"/>
      <c r="AH56" s="15"/>
      <c r="AI56" s="15"/>
      <c r="AJ56" s="18"/>
    </row>
    <row r="57" spans="15:36" s="8" customFormat="1" ht="20.25"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21"/>
      <c r="AE57" s="21"/>
      <c r="AF57" s="17"/>
      <c r="AG57" s="17"/>
      <c r="AH57" s="15"/>
      <c r="AI57" s="17"/>
      <c r="AJ57" s="19"/>
    </row>
    <row r="58" spans="3:36" ht="20.25">
      <c r="C58" s="3" t="s">
        <v>73</v>
      </c>
      <c r="D58" s="5">
        <v>0.018</v>
      </c>
      <c r="E58" s="3">
        <v>63.7</v>
      </c>
      <c r="F58" s="3"/>
      <c r="G58" s="3"/>
      <c r="H58" s="3"/>
      <c r="I58" s="3"/>
      <c r="J58" s="3"/>
      <c r="K58" s="3"/>
      <c r="L58" s="3" t="s">
        <v>74</v>
      </c>
      <c r="M58" s="3" t="s">
        <v>53</v>
      </c>
      <c r="N58" s="3">
        <v>25</v>
      </c>
      <c r="O58" s="7"/>
      <c r="P58" s="4">
        <v>50.44</v>
      </c>
      <c r="Q58" s="6">
        <v>35</v>
      </c>
      <c r="R58" s="4">
        <v>53.72</v>
      </c>
      <c r="S58" s="6">
        <v>25</v>
      </c>
      <c r="T58" s="4">
        <v>57.8</v>
      </c>
      <c r="U58" s="6">
        <v>10</v>
      </c>
      <c r="V58" s="9">
        <f>(3*(P58*Q58+R58*S58+T58*U58)-(P58+R58+T58)*(Q58+S58+U58))/(3*(P58^2+R58^2+T58^2)-(P58+R58+T58)^2)</f>
        <v>-3.407931900203778</v>
      </c>
      <c r="W58" s="5">
        <v>50.4</v>
      </c>
      <c r="X58" s="3">
        <v>35</v>
      </c>
      <c r="Y58" s="5">
        <v>53</v>
      </c>
      <c r="Z58" s="3">
        <v>25</v>
      </c>
      <c r="AA58" s="5">
        <v>56.84</v>
      </c>
      <c r="AB58" s="3">
        <v>10</v>
      </c>
      <c r="AC58" s="9">
        <f t="shared" si="2"/>
        <v>-3.883821960266155</v>
      </c>
      <c r="AD58" s="16">
        <f>AVERAGE(V58:V60)</f>
        <v>-3.50167213867029</v>
      </c>
      <c r="AE58" s="16">
        <f>AVERAGE(AC58:AC60)</f>
        <v>-3.8625498822062116</v>
      </c>
      <c r="AF58" s="11">
        <f>(((V58-AD58)^2+(V59-AD58)^2+(V60-AD58)^2)/3)^0.5*100/AD58</f>
        <v>-2.7530031336797767</v>
      </c>
      <c r="AG58" s="12">
        <f>(((AC58-AE58)^2+(AC59-AE58)^2+(AC60-AE58)^2)/3)^0.5*100/AE58</f>
        <v>-0.6608404687193999</v>
      </c>
      <c r="AH58" s="16">
        <f>E58/(0.08*D58*2)*0.0001744</f>
        <v>3.8573888888888894</v>
      </c>
      <c r="AI58" s="14">
        <f>ABS(AD58-AE58)/AH58</f>
        <v>0.09355492897680624</v>
      </c>
      <c r="AJ58" s="18">
        <f>-(AD58+AE58)/(2*AH58)</f>
        <v>0.9545604854736006</v>
      </c>
    </row>
    <row r="59" spans="15:36" ht="20.25">
      <c r="O59" s="7"/>
      <c r="P59" s="4">
        <v>51.04</v>
      </c>
      <c r="Q59" s="6">
        <v>35</v>
      </c>
      <c r="R59" s="4">
        <v>53.8</v>
      </c>
      <c r="S59" s="6">
        <v>25</v>
      </c>
      <c r="T59" s="4">
        <v>57.92</v>
      </c>
      <c r="U59" s="6">
        <v>10</v>
      </c>
      <c r="V59" s="9">
        <f>(3*(P59*Q59+R59*S59+T59*U59)-(P59+R59+T59)*(Q59+S59+U59))/(3*(P59^2+R59^2+T59^2)-(P59+R59+T59)^2)</f>
        <v>-3.634270587711864</v>
      </c>
      <c r="W59" s="5">
        <v>50.8</v>
      </c>
      <c r="X59" s="3">
        <v>35</v>
      </c>
      <c r="Y59" s="5">
        <v>53.32</v>
      </c>
      <c r="Z59" s="3">
        <v>25</v>
      </c>
      <c r="AA59" s="5">
        <v>57.32</v>
      </c>
      <c r="AB59" s="3">
        <v>10</v>
      </c>
      <c r="AC59" s="9">
        <f t="shared" si="2"/>
        <v>-3.826656470472031</v>
      </c>
      <c r="AD59" s="16"/>
      <c r="AE59" s="16"/>
      <c r="AF59" s="15"/>
      <c r="AG59" s="15"/>
      <c r="AH59" s="16" t="s">
        <v>55</v>
      </c>
      <c r="AI59" s="15"/>
      <c r="AJ59" s="18"/>
    </row>
    <row r="60" spans="15:36" ht="20.25">
      <c r="O60" s="7"/>
      <c r="P60" s="4">
        <v>50.48</v>
      </c>
      <c r="Q60" s="6">
        <v>35</v>
      </c>
      <c r="R60" s="4">
        <v>53.6</v>
      </c>
      <c r="S60" s="6">
        <v>25</v>
      </c>
      <c r="T60" s="4">
        <v>57.72</v>
      </c>
      <c r="U60" s="6">
        <v>10</v>
      </c>
      <c r="V60" s="9">
        <f>(3*(P60*Q60+R60*S60+T60*U60)-(P60+R60+T60)*(Q60+S60+U60))/(3*(P60^2+R60^2+T60^2)-(P60+R60+T60)^2)</f>
        <v>-3.4628139280952284</v>
      </c>
      <c r="W60" s="5">
        <v>50.4</v>
      </c>
      <c r="X60" s="3">
        <v>35</v>
      </c>
      <c r="Y60" s="5">
        <v>52.92</v>
      </c>
      <c r="Z60" s="3">
        <v>25</v>
      </c>
      <c r="AA60" s="5">
        <v>56.84</v>
      </c>
      <c r="AB60" s="3">
        <v>10</v>
      </c>
      <c r="AC60" s="9">
        <f t="shared" si="2"/>
        <v>-3.8771712158804488</v>
      </c>
      <c r="AD60" s="16"/>
      <c r="AE60" s="16"/>
      <c r="AF60" s="15"/>
      <c r="AG60" s="15"/>
      <c r="AH60" s="15"/>
      <c r="AI60" s="15"/>
      <c r="AJ60" s="18"/>
    </row>
    <row r="61" spans="15:36" s="8" customFormat="1" ht="20.25"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21"/>
      <c r="AE61" s="21"/>
      <c r="AF61" s="17"/>
      <c r="AG61" s="17"/>
      <c r="AH61" s="15"/>
      <c r="AI61" s="17"/>
      <c r="AJ61" s="19"/>
    </row>
    <row r="62" spans="1:36" ht="20.25">
      <c r="A62" s="24">
        <v>37111</v>
      </c>
      <c r="C62" s="3" t="s">
        <v>75</v>
      </c>
      <c r="D62" s="3">
        <v>0.018</v>
      </c>
      <c r="E62" s="3">
        <v>63.7</v>
      </c>
      <c r="F62" s="3"/>
      <c r="G62" s="3"/>
      <c r="H62" s="3"/>
      <c r="I62" s="3"/>
      <c r="J62" s="3"/>
      <c r="K62" s="3"/>
      <c r="L62" s="3" t="s">
        <v>74</v>
      </c>
      <c r="M62" s="3" t="s">
        <v>53</v>
      </c>
      <c r="N62" s="3">
        <v>20</v>
      </c>
      <c r="O62" s="7"/>
      <c r="P62" s="4">
        <v>12.72</v>
      </c>
      <c r="Q62" s="6">
        <v>30</v>
      </c>
      <c r="R62" s="4">
        <v>15.6</v>
      </c>
      <c r="S62" s="6">
        <v>20</v>
      </c>
      <c r="T62" s="4">
        <v>18.64</v>
      </c>
      <c r="U62" s="6">
        <v>10</v>
      </c>
      <c r="V62" s="9">
        <f>(3*(P62*Q62+R62*S62+T62*U62)-(P62+R62+T62)*(Q62+S62+U62))/(3*(P62^2+R62^2+T62^2)-(P62+R62+T62)^2)</f>
        <v>-3.3775559883154944</v>
      </c>
      <c r="W62" s="5">
        <v>12.96</v>
      </c>
      <c r="X62" s="3">
        <v>30</v>
      </c>
      <c r="Y62" s="5">
        <v>15.04</v>
      </c>
      <c r="Z62" s="3">
        <v>20</v>
      </c>
      <c r="AA62" s="5">
        <v>18.04</v>
      </c>
      <c r="AB62" s="3">
        <v>10</v>
      </c>
      <c r="AC62" s="9">
        <f t="shared" si="2"/>
        <v>-3.894431269932111</v>
      </c>
      <c r="AD62" s="16">
        <f>AVERAGE(V62:V64)</f>
        <v>-3.3775559883154944</v>
      </c>
      <c r="AE62" s="16">
        <f>AVERAGE(AC62:AC64)</f>
        <v>-3.894431269932111</v>
      </c>
      <c r="AF62" s="11">
        <f>(((V62-AD62)^2+(V63-AD62)^2+(V64-AD62)^2)/3)^0.5*100/AD62</f>
        <v>0</v>
      </c>
      <c r="AG62" s="12">
        <f>(((AC62-AE62)^2+(AC63-AE62)^2+(AC64-AE62)^2)/3)^0.5*100/AE62</f>
        <v>0</v>
      </c>
      <c r="AH62" s="16">
        <f>E62/(0.08*D62*2)*0.0001744</f>
        <v>3.8573888888888894</v>
      </c>
      <c r="AI62" s="14">
        <f>ABS(AD62-AE62)/AH62</f>
        <v>0.1339961555614635</v>
      </c>
      <c r="AJ62" s="18">
        <f>-(AD62+AE62)/(2*AH62)</f>
        <v>0.9426048899547541</v>
      </c>
    </row>
    <row r="63" spans="13:36" ht="20.25">
      <c r="M63" s="3" t="s">
        <v>53</v>
      </c>
      <c r="O63" s="7"/>
      <c r="P63" s="4">
        <v>12.72</v>
      </c>
      <c r="Q63" s="6">
        <v>30</v>
      </c>
      <c r="R63" s="4">
        <v>15.6</v>
      </c>
      <c r="S63" s="6">
        <v>20</v>
      </c>
      <c r="T63" s="4">
        <v>18.64</v>
      </c>
      <c r="U63" s="6">
        <v>10</v>
      </c>
      <c r="V63" s="9">
        <f>(3*(P63*Q63+R63*S63+T63*U63)-(P63+R63+T63)*(Q63+S63+U63))/(3*(P63^2+R63^2+T63^2)-(P63+R63+T63)^2)</f>
        <v>-3.3775559883154944</v>
      </c>
      <c r="W63" s="5">
        <v>12.96</v>
      </c>
      <c r="X63" s="3">
        <v>30</v>
      </c>
      <c r="Y63" s="5">
        <v>15.04</v>
      </c>
      <c r="Z63" s="3">
        <v>20</v>
      </c>
      <c r="AA63" s="5">
        <v>18.04</v>
      </c>
      <c r="AB63" s="3">
        <v>10</v>
      </c>
      <c r="AC63" s="9">
        <f t="shared" si="2"/>
        <v>-3.894431269932111</v>
      </c>
      <c r="AD63" s="16"/>
      <c r="AE63" s="16"/>
      <c r="AF63" s="15"/>
      <c r="AG63" s="15"/>
      <c r="AH63" s="16" t="s">
        <v>55</v>
      </c>
      <c r="AI63" s="15"/>
      <c r="AJ63" s="18"/>
    </row>
    <row r="64" spans="13:36" ht="20.25">
      <c r="M64" s="3" t="s">
        <v>53</v>
      </c>
      <c r="O64" s="7"/>
      <c r="P64" s="4">
        <v>12.72</v>
      </c>
      <c r="Q64" s="6">
        <v>30</v>
      </c>
      <c r="R64" s="4">
        <v>15.6</v>
      </c>
      <c r="S64" s="6">
        <v>20</v>
      </c>
      <c r="T64" s="4">
        <v>18.64</v>
      </c>
      <c r="U64" s="6">
        <v>10</v>
      </c>
      <c r="V64" s="9">
        <f>(3*(P64*Q64+R64*S64+T64*U64)-(P64+R64+T64)*(Q64+S64+U64))/(3*(P64^2+R64^2+T64^2)-(P64+R64+T64)^2)</f>
        <v>-3.3775559883154944</v>
      </c>
      <c r="W64" s="5">
        <v>12.96</v>
      </c>
      <c r="X64" s="3">
        <v>30</v>
      </c>
      <c r="Y64" s="5">
        <v>15.04</v>
      </c>
      <c r="Z64" s="3">
        <v>20</v>
      </c>
      <c r="AA64" s="5">
        <v>18.04</v>
      </c>
      <c r="AB64" s="3">
        <v>10</v>
      </c>
      <c r="AC64" s="9">
        <f t="shared" si="2"/>
        <v>-3.894431269932111</v>
      </c>
      <c r="AD64" s="16"/>
      <c r="AE64" s="16"/>
      <c r="AF64" s="15"/>
      <c r="AG64" s="15"/>
      <c r="AH64" s="15"/>
      <c r="AI64" s="15"/>
      <c r="AJ64" s="18"/>
    </row>
    <row r="65" spans="13:36" s="8" customFormat="1" ht="20.25">
      <c r="M65" s="3" t="s">
        <v>53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21"/>
      <c r="AE65" s="21"/>
      <c r="AF65" s="17"/>
      <c r="AG65" s="17"/>
      <c r="AH65" s="16"/>
      <c r="AI65" s="17"/>
      <c r="AJ65" s="19"/>
    </row>
    <row r="66" spans="3:36" ht="20.25">
      <c r="C66" s="3" t="s">
        <v>76</v>
      </c>
      <c r="D66" s="3">
        <v>0.018</v>
      </c>
      <c r="E66" s="3">
        <v>63.7</v>
      </c>
      <c r="F66" s="3"/>
      <c r="G66" s="3"/>
      <c r="H66" s="3"/>
      <c r="I66" s="3"/>
      <c r="J66" s="3"/>
      <c r="K66" s="3"/>
      <c r="L66" s="3" t="s">
        <v>77</v>
      </c>
      <c r="M66" s="3" t="s">
        <v>53</v>
      </c>
      <c r="N66" s="3">
        <v>20</v>
      </c>
      <c r="O66" s="7"/>
      <c r="P66" s="4">
        <v>18.72</v>
      </c>
      <c r="Q66" s="6">
        <v>30</v>
      </c>
      <c r="R66" s="4">
        <v>21.96</v>
      </c>
      <c r="S66" s="6">
        <v>20</v>
      </c>
      <c r="T66" s="4">
        <v>24.64</v>
      </c>
      <c r="U66" s="6">
        <v>10</v>
      </c>
      <c r="V66" s="9">
        <f>(3*(P66*Q66+R66*S66+T66*U66)-(P66+R66+T66)*(Q66+S66+U66))/(3*(P66^2+R66^2+T66^2)-(P66+R66+T66)^2)</f>
        <v>-3.3683316137646013</v>
      </c>
      <c r="W66" s="5">
        <v>16.28</v>
      </c>
      <c r="X66" s="3">
        <v>30</v>
      </c>
      <c r="Y66" s="5">
        <v>19</v>
      </c>
      <c r="Z66" s="3">
        <v>20</v>
      </c>
      <c r="AA66" s="5">
        <v>21.92</v>
      </c>
      <c r="AB66" s="3">
        <v>10</v>
      </c>
      <c r="AC66" s="9">
        <f t="shared" si="2"/>
        <v>-3.5446135281892897</v>
      </c>
      <c r="AD66" s="16">
        <f>AVERAGE(V66:V68)</f>
        <v>-3.3683316137646013</v>
      </c>
      <c r="AE66" s="16">
        <f>AVERAGE(AC66:AC68)</f>
        <v>-3.5446135281892897</v>
      </c>
      <c r="AF66" s="11">
        <f>(((V66-AD66)^2+(V67-AD66)^2+(V68-AD66)^2)/3)^0.5*100/AD66</f>
        <v>0</v>
      </c>
      <c r="AG66" s="12">
        <f>(((AC66-AE66)^2+(AC67-AE66)^2+(AC68-AE66)^2)/3)^0.5*100/AE66</f>
        <v>0</v>
      </c>
      <c r="AH66" s="16">
        <f>E66/(0.08*D66*2)*0.0001744</f>
        <v>3.8573888888888894</v>
      </c>
      <c r="AI66" s="14">
        <f>ABS(AD66-AE66)/AH66</f>
        <v>0.04569980354650367</v>
      </c>
      <c r="AJ66" s="18">
        <f>-(AD66+AE66)/(2*AH66)</f>
        <v>0.8960653619688767</v>
      </c>
    </row>
    <row r="67" spans="13:36" ht="20.25">
      <c r="M67" s="3" t="s">
        <v>53</v>
      </c>
      <c r="O67" s="7"/>
      <c r="P67" s="4">
        <v>18.72</v>
      </c>
      <c r="Q67" s="6">
        <v>30</v>
      </c>
      <c r="R67" s="4">
        <v>21.96</v>
      </c>
      <c r="S67" s="6">
        <v>20</v>
      </c>
      <c r="T67" s="4">
        <v>24.64</v>
      </c>
      <c r="U67" s="6">
        <v>10</v>
      </c>
      <c r="V67" s="9">
        <f>(3*(P67*Q67+R67*S67+T67*U67)-(P67+R67+T67)*(Q67+S67+U67))/(3*(P67^2+R67^2+T67^2)-(P67+R67+T67)^2)</f>
        <v>-3.3683316137646013</v>
      </c>
      <c r="W67" s="5">
        <v>16.28</v>
      </c>
      <c r="X67" s="3">
        <v>30</v>
      </c>
      <c r="Y67" s="5">
        <v>19</v>
      </c>
      <c r="Z67" s="3">
        <v>20</v>
      </c>
      <c r="AA67" s="5">
        <v>21.92</v>
      </c>
      <c r="AB67" s="3">
        <v>10</v>
      </c>
      <c r="AC67" s="9">
        <f t="shared" si="2"/>
        <v>-3.5446135281892897</v>
      </c>
      <c r="AD67" s="16"/>
      <c r="AE67" s="16"/>
      <c r="AF67" s="15"/>
      <c r="AG67" s="15"/>
      <c r="AH67" s="16" t="s">
        <v>55</v>
      </c>
      <c r="AI67" s="15"/>
      <c r="AJ67" s="18"/>
    </row>
    <row r="68" spans="13:36" ht="20.25">
      <c r="M68" s="3" t="s">
        <v>53</v>
      </c>
      <c r="O68" s="7"/>
      <c r="P68" s="4">
        <v>18.72</v>
      </c>
      <c r="Q68" s="6">
        <v>30</v>
      </c>
      <c r="R68" s="4">
        <v>21.96</v>
      </c>
      <c r="S68" s="6">
        <v>20</v>
      </c>
      <c r="T68" s="4">
        <v>24.64</v>
      </c>
      <c r="U68" s="6">
        <v>10</v>
      </c>
      <c r="V68" s="9">
        <f>(3*(P68*Q68+R68*S68+T68*U68)-(P68+R68+T68)*(Q68+S68+U68))/(3*(P68^2+R68^2+T68^2)-(P68+R68+T68)^2)</f>
        <v>-3.3683316137646013</v>
      </c>
      <c r="W68" s="5">
        <v>16.28</v>
      </c>
      <c r="X68" s="3">
        <v>30</v>
      </c>
      <c r="Y68" s="5">
        <v>19</v>
      </c>
      <c r="Z68" s="3">
        <v>20</v>
      </c>
      <c r="AA68" s="5">
        <v>21.92</v>
      </c>
      <c r="AB68" s="3">
        <v>10</v>
      </c>
      <c r="AC68" s="9">
        <f t="shared" si="2"/>
        <v>-3.5446135281892897</v>
      </c>
      <c r="AD68" s="16"/>
      <c r="AE68" s="16"/>
      <c r="AF68" s="15"/>
      <c r="AG68" s="15"/>
      <c r="AH68" s="15"/>
      <c r="AI68" s="15"/>
      <c r="AJ68" s="18"/>
    </row>
    <row r="69" spans="13:36" s="8" customFormat="1" ht="20.25">
      <c r="M69" s="3" t="s">
        <v>53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21"/>
      <c r="AE69" s="21"/>
      <c r="AF69" s="17"/>
      <c r="AG69" s="17"/>
      <c r="AH69" s="16"/>
      <c r="AI69" s="17"/>
      <c r="AJ69" s="19"/>
    </row>
    <row r="70" spans="3:36" ht="20.25">
      <c r="C70" s="3" t="s">
        <v>78</v>
      </c>
      <c r="D70" s="3">
        <v>0.018</v>
      </c>
      <c r="E70" s="3">
        <v>63.7</v>
      </c>
      <c r="F70" s="3"/>
      <c r="G70" s="3"/>
      <c r="H70" s="3"/>
      <c r="I70" s="3"/>
      <c r="J70" s="3"/>
      <c r="K70" s="3"/>
      <c r="L70" s="3" t="s">
        <v>77</v>
      </c>
      <c r="M70" s="3" t="s">
        <v>53</v>
      </c>
      <c r="N70" s="3">
        <v>20</v>
      </c>
      <c r="O70" s="7"/>
      <c r="P70" s="4">
        <v>17.68</v>
      </c>
      <c r="Q70" s="6">
        <v>30</v>
      </c>
      <c r="R70" s="4">
        <v>21</v>
      </c>
      <c r="S70" s="6">
        <v>20</v>
      </c>
      <c r="T70" s="4">
        <v>23.72</v>
      </c>
      <c r="U70" s="6">
        <v>10</v>
      </c>
      <c r="V70" s="9">
        <f>(3*(P70*Q70+R70*S70+T70*U70)-(P70+R70+T70)*(Q70+S70+U70))/(3*(P70^2+R70^2+T70^2)-(P70+R70+T70)^2)</f>
        <v>-3.300402168211207</v>
      </c>
      <c r="W70" s="5">
        <v>17.44</v>
      </c>
      <c r="X70" s="3">
        <v>30</v>
      </c>
      <c r="Y70" s="5">
        <v>20.36</v>
      </c>
      <c r="Z70" s="3">
        <v>20</v>
      </c>
      <c r="AA70" s="5">
        <v>23.04</v>
      </c>
      <c r="AB70" s="3">
        <v>10</v>
      </c>
      <c r="AC70" s="9">
        <f t="shared" si="2"/>
        <v>-3.5692433204160516</v>
      </c>
      <c r="AD70" s="16">
        <f>AVERAGE(V70:V72)</f>
        <v>-3.300402168211207</v>
      </c>
      <c r="AE70" s="16">
        <f>AVERAGE(AC70:AC72)</f>
        <v>-3.5692433204160516</v>
      </c>
      <c r="AF70" s="11">
        <f>(((V70-AD70)^2+(V71-AD70)^2+(V72-AD70)^2)/3)^0.5*100/AD70</f>
        <v>0</v>
      </c>
      <c r="AG70" s="12">
        <f>(((AC70-AE70)^2+(AC71-AE70)^2+(AC72-AE70)^2)/3)^0.5*100/AE70</f>
        <v>0</v>
      </c>
      <c r="AH70" s="16">
        <f>E70/(0.08*D70*2)*0.0001744</f>
        <v>3.8573888888888894</v>
      </c>
      <c r="AI70" s="14">
        <f>ABS(AD70-AE70)/AH70</f>
        <v>0.06969511240602029</v>
      </c>
      <c r="AJ70" s="18">
        <f>-(AD70+AE70)/(2*AH70)</f>
        <v>0.8904528019478535</v>
      </c>
    </row>
    <row r="71" spans="13:36" ht="20.25">
      <c r="M71" s="3" t="s">
        <v>53</v>
      </c>
      <c r="O71" s="7"/>
      <c r="P71" s="4">
        <v>17.68</v>
      </c>
      <c r="Q71" s="6">
        <v>30</v>
      </c>
      <c r="R71" s="4">
        <v>21</v>
      </c>
      <c r="S71" s="6">
        <v>20</v>
      </c>
      <c r="T71" s="4">
        <v>23.72</v>
      </c>
      <c r="U71" s="6">
        <v>10</v>
      </c>
      <c r="V71" s="9">
        <f>(3*(P71*Q71+R71*S71+T71*U71)-(P71+R71+T71)*(Q71+S71+U71))/(3*(P71^2+R71^2+T71^2)-(P71+R71+T71)^2)</f>
        <v>-3.300402168211207</v>
      </c>
      <c r="W71" s="5">
        <v>17.44</v>
      </c>
      <c r="X71" s="3">
        <v>30</v>
      </c>
      <c r="Y71" s="5">
        <v>20.36</v>
      </c>
      <c r="Z71" s="3">
        <v>20</v>
      </c>
      <c r="AA71" s="5">
        <v>23.04</v>
      </c>
      <c r="AB71" s="3">
        <v>10</v>
      </c>
      <c r="AC71" s="9">
        <f>(3*(W71*X71+Y71*Z71+AA71*AB71)-(W71+Y71+AA71)*(X71+Z71+AB71))/(3*(W71^2+Y71^2+AA71^2)-(W71+Y71+AA71)^2)</f>
        <v>-3.5692433204160516</v>
      </c>
      <c r="AD71" s="16"/>
      <c r="AE71" s="16"/>
      <c r="AF71" s="15"/>
      <c r="AG71" s="15"/>
      <c r="AH71" s="16" t="s">
        <v>55</v>
      </c>
      <c r="AI71" s="15"/>
      <c r="AJ71" s="18"/>
    </row>
    <row r="72" spans="13:36" ht="20.25">
      <c r="M72" s="3" t="s">
        <v>53</v>
      </c>
      <c r="O72" s="7"/>
      <c r="P72" s="4">
        <v>17.68</v>
      </c>
      <c r="Q72" s="6">
        <v>30</v>
      </c>
      <c r="R72" s="4">
        <v>21</v>
      </c>
      <c r="S72" s="6">
        <v>20</v>
      </c>
      <c r="T72" s="4">
        <v>23.72</v>
      </c>
      <c r="U72" s="6">
        <v>10</v>
      </c>
      <c r="V72" s="9">
        <f>(3*(P72*Q72+R72*S72+T72*U72)-(P72+R72+T72)*(Q72+S72+U72))/(3*(P72^2+R72^2+T72^2)-(P72+R72+T72)^2)</f>
        <v>-3.300402168211207</v>
      </c>
      <c r="W72" s="5">
        <v>17.44</v>
      </c>
      <c r="X72" s="3">
        <v>30</v>
      </c>
      <c r="Y72" s="5">
        <v>20.36</v>
      </c>
      <c r="Z72" s="3">
        <v>20</v>
      </c>
      <c r="AA72" s="5">
        <v>23.04</v>
      </c>
      <c r="AB72" s="3">
        <v>10</v>
      </c>
      <c r="AC72" s="9">
        <f>(3*(W72*X72+Y72*Z72+AA72*AB72)-(W72+Y72+AA72)*(X72+Z72+AB72))/(3*(W72^2+Y72^2+AA72^2)-(W72+Y72+AA72)^2)</f>
        <v>-3.5692433204160516</v>
      </c>
      <c r="AD72" s="16"/>
      <c r="AE72" s="16"/>
      <c r="AF72" s="15"/>
      <c r="AG72" s="15"/>
      <c r="AH72" s="15"/>
      <c r="AI72" s="15"/>
      <c r="AJ72" s="18"/>
    </row>
    <row r="73" spans="13:36" s="8" customFormat="1" ht="20.25">
      <c r="M73" s="3" t="s">
        <v>53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21"/>
      <c r="AE73" s="21"/>
      <c r="AF73" s="17"/>
      <c r="AG73" s="17"/>
      <c r="AH73" s="16"/>
      <c r="AI73" s="17"/>
      <c r="AJ73" s="19"/>
    </row>
    <row r="74" spans="3:36" ht="20.25">
      <c r="C74" s="3" t="s">
        <v>79</v>
      </c>
      <c r="D74" s="3">
        <v>0.018</v>
      </c>
      <c r="E74" s="3">
        <v>63.7</v>
      </c>
      <c r="F74" s="3"/>
      <c r="G74" s="3"/>
      <c r="H74" s="3"/>
      <c r="I74" s="3"/>
      <c r="J74" s="3"/>
      <c r="K74" s="3"/>
      <c r="L74" s="3" t="s">
        <v>77</v>
      </c>
      <c r="M74" s="3" t="s">
        <v>53</v>
      </c>
      <c r="N74" s="3">
        <v>20</v>
      </c>
      <c r="O74" s="7"/>
      <c r="P74" s="4">
        <v>44.08</v>
      </c>
      <c r="Q74" s="6">
        <v>30</v>
      </c>
      <c r="R74" s="4">
        <v>46.96</v>
      </c>
      <c r="S74" s="6">
        <v>20</v>
      </c>
      <c r="T74" s="4">
        <v>49.64</v>
      </c>
      <c r="U74" s="6">
        <v>10</v>
      </c>
      <c r="V74" s="9">
        <f>(3*(P74*Q74+R74*S74+T74*U74)-(P74+R74+T74)*(Q74+S74+U74))/(3*(P74^2+R74^2+T74^2)-(P74+R74+T74)^2)</f>
        <v>-3.5955714975512234</v>
      </c>
      <c r="W74" s="5">
        <v>44.16</v>
      </c>
      <c r="X74" s="3">
        <v>30</v>
      </c>
      <c r="Y74" s="5">
        <v>46.8</v>
      </c>
      <c r="Z74" s="3">
        <v>20</v>
      </c>
      <c r="AA74" s="5">
        <v>49.68</v>
      </c>
      <c r="AB74" s="3">
        <v>10</v>
      </c>
      <c r="AC74" s="9">
        <f t="shared" si="2"/>
        <v>-3.620906801007431</v>
      </c>
      <c r="AD74" s="16">
        <f>AVERAGE(V74:V76)</f>
        <v>-3.5955714975512234</v>
      </c>
      <c r="AE74" s="16">
        <f>AVERAGE(AC74:AC76)</f>
        <v>-3.620906801007431</v>
      </c>
      <c r="AF74" s="11">
        <f>(((V74-AD74)^2+(V75-AD74)^2+(V76-AD74)^2)/3)^0.5*100/AD74</f>
        <v>0</v>
      </c>
      <c r="AG74" s="12">
        <f>(((AC74-AE74)^2+(AC75-AE74)^2+(AC76-AE74)^2)/3)^0.5*100/AE74</f>
        <v>0</v>
      </c>
      <c r="AH74" s="16">
        <f>E74/(0.08*D74*2)*0.0001744</f>
        <v>3.8573888888888894</v>
      </c>
      <c r="AI74" s="14">
        <f>ABS(AD74-AE74)/AH74</f>
        <v>0.006567993061105422</v>
      </c>
      <c r="AJ74" s="18">
        <f>-(AD74+AE74)/(2*AH74)</f>
        <v>0.9354097430188509</v>
      </c>
    </row>
    <row r="75" spans="13:36" ht="20.25">
      <c r="M75" s="3" t="s">
        <v>53</v>
      </c>
      <c r="O75" s="7"/>
      <c r="P75" s="4">
        <v>44.08</v>
      </c>
      <c r="Q75" s="6">
        <v>30</v>
      </c>
      <c r="R75" s="4">
        <v>46.96</v>
      </c>
      <c r="S75" s="6">
        <v>20</v>
      </c>
      <c r="T75" s="4">
        <v>49.64</v>
      </c>
      <c r="U75" s="6">
        <v>10</v>
      </c>
      <c r="V75" s="9">
        <f>(3*(P75*Q75+R75*S75+T75*U75)-(P75+R75+T75)*(Q75+S75+U75))/(3*(P75^2+R75^2+T75^2)-(P75+R75+T75)^2)</f>
        <v>-3.5955714975512234</v>
      </c>
      <c r="W75" s="5">
        <v>44.16</v>
      </c>
      <c r="X75" s="3">
        <v>30</v>
      </c>
      <c r="Y75" s="5">
        <v>46.8</v>
      </c>
      <c r="Z75" s="3">
        <v>20</v>
      </c>
      <c r="AA75" s="5">
        <v>49.68</v>
      </c>
      <c r="AB75" s="3">
        <v>10</v>
      </c>
      <c r="AC75" s="9">
        <f t="shared" si="2"/>
        <v>-3.620906801007431</v>
      </c>
      <c r="AD75" s="16"/>
      <c r="AE75" s="16"/>
      <c r="AF75" s="15"/>
      <c r="AG75" s="15"/>
      <c r="AH75" s="16" t="s">
        <v>55</v>
      </c>
      <c r="AI75" s="15"/>
      <c r="AJ75" s="18"/>
    </row>
    <row r="76" spans="13:36" ht="20.25">
      <c r="M76" s="3" t="s">
        <v>53</v>
      </c>
      <c r="O76" s="7"/>
      <c r="P76" s="4">
        <v>44.08</v>
      </c>
      <c r="Q76" s="6">
        <v>30</v>
      </c>
      <c r="R76" s="4">
        <v>46.96</v>
      </c>
      <c r="S76" s="6">
        <v>20</v>
      </c>
      <c r="T76" s="4">
        <v>49.64</v>
      </c>
      <c r="U76" s="6">
        <v>10</v>
      </c>
      <c r="V76" s="9">
        <f>(3*(P76*Q76+R76*S76+T76*U76)-(P76+R76+T76)*(Q76+S76+U76))/(3*(P76^2+R76^2+T76^2)-(P76+R76+T76)^2)</f>
        <v>-3.5955714975512234</v>
      </c>
      <c r="W76" s="5">
        <v>44.16</v>
      </c>
      <c r="X76" s="3">
        <v>30</v>
      </c>
      <c r="Y76" s="5">
        <v>46.8</v>
      </c>
      <c r="Z76" s="3">
        <v>20</v>
      </c>
      <c r="AA76" s="5">
        <v>49.68</v>
      </c>
      <c r="AB76" s="3">
        <v>10</v>
      </c>
      <c r="AC76" s="9">
        <f t="shared" si="2"/>
        <v>-3.620906801007431</v>
      </c>
      <c r="AD76" s="16"/>
      <c r="AE76" s="16"/>
      <c r="AF76" s="15"/>
      <c r="AG76" s="15"/>
      <c r="AH76" s="15"/>
      <c r="AI76" s="15"/>
      <c r="AJ76" s="18"/>
    </row>
    <row r="77" spans="13:36" s="8" customFormat="1" ht="20.25">
      <c r="M77" s="3" t="s">
        <v>53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21"/>
      <c r="AE77" s="21"/>
      <c r="AF77" s="17"/>
      <c r="AG77" s="17"/>
      <c r="AH77" s="16"/>
      <c r="AI77" s="17"/>
      <c r="AJ77" s="19"/>
    </row>
    <row r="78" spans="3:36" ht="20.25">
      <c r="C78" s="3" t="s">
        <v>80</v>
      </c>
      <c r="D78" s="3">
        <v>0.018</v>
      </c>
      <c r="E78" s="3">
        <v>63.7</v>
      </c>
      <c r="F78" s="3"/>
      <c r="G78" s="3"/>
      <c r="H78" s="3"/>
      <c r="I78" s="3"/>
      <c r="J78" s="3"/>
      <c r="K78" s="3"/>
      <c r="L78" s="3" t="s">
        <v>74</v>
      </c>
      <c r="M78" s="3" t="s">
        <v>53</v>
      </c>
      <c r="N78" s="3">
        <v>20</v>
      </c>
      <c r="O78" s="7"/>
      <c r="P78" s="4">
        <v>9.96</v>
      </c>
      <c r="Q78" s="6">
        <v>30</v>
      </c>
      <c r="R78" s="4">
        <v>12.92</v>
      </c>
      <c r="S78" s="6">
        <v>20</v>
      </c>
      <c r="T78" s="4">
        <v>16.12</v>
      </c>
      <c r="U78" s="6">
        <v>10</v>
      </c>
      <c r="V78" s="9">
        <f>(3*(P78*Q78+R78*S78+T78*U78)-(P78+R78+T78)*(Q78+S78+U78))/(3*(P78^2+R78^2+T78^2)-(P78+R78+T78)^2)</f>
        <v>-3.245111260957497</v>
      </c>
      <c r="W78" s="5">
        <v>9.96</v>
      </c>
      <c r="X78" s="3">
        <v>30</v>
      </c>
      <c r="Y78" s="5">
        <v>12.8</v>
      </c>
      <c r="Z78" s="3">
        <v>20</v>
      </c>
      <c r="AA78" s="5">
        <v>15.56</v>
      </c>
      <c r="AB78" s="3">
        <v>10</v>
      </c>
      <c r="AC78" s="9">
        <f t="shared" si="2"/>
        <v>-3.57118563363036</v>
      </c>
      <c r="AD78" s="16">
        <f>AVERAGE(V78:V80)</f>
        <v>-3.245111260957497</v>
      </c>
      <c r="AE78" s="16">
        <f>AVERAGE(AC78:AC80)</f>
        <v>-3.57118563363036</v>
      </c>
      <c r="AF78" s="11">
        <f>(((V78-AD78)^2+(V79-AD78)^2+(V80-AD78)^2)/3)^0.5*100/AD78</f>
        <v>0</v>
      </c>
      <c r="AG78" s="12">
        <f>(((AC78-AE78)^2+(AC79-AE78)^2+(AC80-AE78)^2)/3)^0.5*100/AE78</f>
        <v>0</v>
      </c>
      <c r="AH78" s="16">
        <f>E78/(0.08*D78*2)*0.0001744</f>
        <v>3.8573888888888894</v>
      </c>
      <c r="AI78" s="14">
        <f>ABS(AD78-AE78)/AH78</f>
        <v>0.08453240833770012</v>
      </c>
      <c r="AJ78" s="18">
        <f>-(AD78+AE78)/(2*AH78)</f>
        <v>0.8835376845489998</v>
      </c>
    </row>
    <row r="79" spans="13:36" ht="20.25">
      <c r="M79" s="3" t="s">
        <v>53</v>
      </c>
      <c r="O79" s="7"/>
      <c r="P79" s="4">
        <v>9.96</v>
      </c>
      <c r="Q79" s="6">
        <v>30</v>
      </c>
      <c r="R79" s="4">
        <v>12.92</v>
      </c>
      <c r="S79" s="6">
        <v>20</v>
      </c>
      <c r="T79" s="4">
        <v>16.12</v>
      </c>
      <c r="U79" s="6">
        <v>10</v>
      </c>
      <c r="V79" s="9">
        <f>(3*(P79*Q79+R79*S79+T79*U79)-(P79+R79+T79)*(Q79+S79+U79))/(3*(P79^2+R79^2+T79^2)-(P79+R79+T79)^2)</f>
        <v>-3.245111260957497</v>
      </c>
      <c r="W79" s="5">
        <v>9.96</v>
      </c>
      <c r="X79" s="3">
        <v>30</v>
      </c>
      <c r="Y79" s="5">
        <v>12.8</v>
      </c>
      <c r="Z79" s="3">
        <v>20</v>
      </c>
      <c r="AA79" s="5">
        <v>15.56</v>
      </c>
      <c r="AB79" s="3">
        <v>10</v>
      </c>
      <c r="AC79" s="9">
        <f t="shared" si="2"/>
        <v>-3.57118563363036</v>
      </c>
      <c r="AD79" s="16"/>
      <c r="AE79" s="16"/>
      <c r="AF79" s="15"/>
      <c r="AG79" s="15"/>
      <c r="AH79" s="16" t="s">
        <v>55</v>
      </c>
      <c r="AI79" s="15"/>
      <c r="AJ79" s="18"/>
    </row>
    <row r="80" spans="13:36" ht="20.25">
      <c r="M80" s="3" t="s">
        <v>53</v>
      </c>
      <c r="O80" s="7"/>
      <c r="P80" s="4">
        <v>9.96</v>
      </c>
      <c r="Q80" s="6">
        <v>30</v>
      </c>
      <c r="R80" s="4">
        <v>12.92</v>
      </c>
      <c r="S80" s="6">
        <v>20</v>
      </c>
      <c r="T80" s="4">
        <v>16.12</v>
      </c>
      <c r="U80" s="6">
        <v>10</v>
      </c>
      <c r="V80" s="9">
        <f>(3*(P80*Q80+R80*S80+T80*U80)-(P80+R80+T80)*(Q80+S80+U80))/(3*(P80^2+R80^2+T80^2)-(P80+R80+T80)^2)</f>
        <v>-3.245111260957497</v>
      </c>
      <c r="W80" s="5">
        <v>9.96</v>
      </c>
      <c r="X80" s="3">
        <v>30</v>
      </c>
      <c r="Y80" s="5">
        <v>12.8</v>
      </c>
      <c r="Z80" s="3">
        <v>20</v>
      </c>
      <c r="AA80" s="5">
        <v>15.56</v>
      </c>
      <c r="AB80" s="3">
        <v>10</v>
      </c>
      <c r="AC80" s="9">
        <f t="shared" si="2"/>
        <v>-3.57118563363036</v>
      </c>
      <c r="AD80" s="16"/>
      <c r="AE80" s="16"/>
      <c r="AF80" s="15"/>
      <c r="AG80" s="15"/>
      <c r="AH80" s="15"/>
      <c r="AI80" s="15"/>
      <c r="AJ80" s="18"/>
    </row>
    <row r="81" spans="13:36" s="8" customFormat="1" ht="20.25">
      <c r="M81" s="3" t="s">
        <v>53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21"/>
      <c r="AE81" s="21"/>
      <c r="AF81" s="17"/>
      <c r="AG81" s="17"/>
      <c r="AH81" s="16"/>
      <c r="AI81" s="17"/>
      <c r="AJ81" s="19"/>
    </row>
    <row r="82" spans="3:36" ht="20.25">
      <c r="C82" s="3" t="s">
        <v>81</v>
      </c>
      <c r="D82" s="3">
        <v>0.018</v>
      </c>
      <c r="E82" s="3">
        <v>63.7</v>
      </c>
      <c r="F82" s="3"/>
      <c r="G82" s="3"/>
      <c r="H82" s="3"/>
      <c r="I82" s="3"/>
      <c r="J82" s="3"/>
      <c r="K82" s="3"/>
      <c r="L82" s="3" t="s">
        <v>74</v>
      </c>
      <c r="M82" s="3" t="s">
        <v>53</v>
      </c>
      <c r="N82" s="3">
        <v>20</v>
      </c>
      <c r="O82" s="7"/>
      <c r="P82" s="4">
        <v>34.44</v>
      </c>
      <c r="Q82" s="6">
        <v>30</v>
      </c>
      <c r="R82" s="4">
        <v>37.16</v>
      </c>
      <c r="S82" s="6">
        <v>20</v>
      </c>
      <c r="T82" s="4">
        <v>40</v>
      </c>
      <c r="U82" s="6">
        <v>10</v>
      </c>
      <c r="V82" s="9">
        <f>(3*(P82*Q82+R82*S82+T82*U82)-(P82+R82+T82)*(Q82+S82+U82))/(3*(P82^2+R82^2+T82^2)-(P82+R82+T82)^2)</f>
        <v>-3.596563858414446</v>
      </c>
      <c r="W82" s="5">
        <v>34.6</v>
      </c>
      <c r="X82" s="3">
        <v>30</v>
      </c>
      <c r="Y82" s="5">
        <v>37.52</v>
      </c>
      <c r="Z82" s="3">
        <v>20</v>
      </c>
      <c r="AA82" s="5">
        <v>40.32</v>
      </c>
      <c r="AB82" s="3">
        <v>10</v>
      </c>
      <c r="AC82" s="9">
        <f t="shared" si="2"/>
        <v>-3.495990612164909</v>
      </c>
      <c r="AD82" s="16">
        <f>AVERAGE(V82:V84)</f>
        <v>-3.5965638584144464</v>
      </c>
      <c r="AE82" s="16">
        <f>AVERAGE(AC82:AC84)</f>
        <v>-3.4959906121649085</v>
      </c>
      <c r="AF82" s="11">
        <f>(((V82-AD82)^2+(V83-AD82)^2+(V84-AD82)^2)/3)^0.5*100/AD82</f>
        <v>-1.2347596965672684E-14</v>
      </c>
      <c r="AG82" s="12">
        <f>(((AC82-AE82)^2+(AC83-AE82)^2+(AC84-AE82)^2)/3)^0.5*100/AE82</f>
        <v>-1.2702814713082376E-14</v>
      </c>
      <c r="AH82" s="16">
        <f>E82/(0.08*D82*2)*0.0001744</f>
        <v>3.8573888888888894</v>
      </c>
      <c r="AI82" s="14">
        <f>ABS(AD82-AE82)/AH82</f>
        <v>0.026072882238873184</v>
      </c>
      <c r="AJ82" s="18">
        <f>-(AD82+AE82)/(2*AH82)</f>
        <v>0.9193465677014414</v>
      </c>
    </row>
    <row r="83" spans="13:36" ht="20.25">
      <c r="M83" s="3" t="s">
        <v>53</v>
      </c>
      <c r="O83" s="7"/>
      <c r="P83" s="4">
        <v>34.44</v>
      </c>
      <c r="Q83" s="6">
        <v>30</v>
      </c>
      <c r="R83" s="4">
        <v>37.16</v>
      </c>
      <c r="S83" s="6">
        <v>20</v>
      </c>
      <c r="T83" s="4">
        <v>40</v>
      </c>
      <c r="U83" s="6">
        <v>10</v>
      </c>
      <c r="V83" s="9">
        <f>(3*(P83*Q83+R83*S83+T83*U83)-(P83+R83+T83)*(Q83+S83+U83))/(3*(P83^2+R83^2+T83^2)-(P83+R83+T83)^2)</f>
        <v>-3.596563858414446</v>
      </c>
      <c r="W83" s="5">
        <v>34.6</v>
      </c>
      <c r="X83" s="3">
        <v>30</v>
      </c>
      <c r="Y83" s="5">
        <v>37.52</v>
      </c>
      <c r="Z83" s="3">
        <v>20</v>
      </c>
      <c r="AA83" s="5">
        <v>40.32</v>
      </c>
      <c r="AB83" s="3">
        <v>10</v>
      </c>
      <c r="AC83" s="9">
        <f t="shared" si="2"/>
        <v>-3.495990612164909</v>
      </c>
      <c r="AD83" s="16"/>
      <c r="AE83" s="16"/>
      <c r="AF83" s="15"/>
      <c r="AG83" s="15"/>
      <c r="AH83" s="16" t="s">
        <v>55</v>
      </c>
      <c r="AI83" s="15"/>
      <c r="AJ83" s="18"/>
    </row>
    <row r="84" spans="13:36" ht="20.25">
      <c r="M84" s="3" t="s">
        <v>53</v>
      </c>
      <c r="O84" s="7"/>
      <c r="P84" s="4">
        <v>34.44</v>
      </c>
      <c r="Q84" s="6">
        <v>30</v>
      </c>
      <c r="R84" s="4">
        <v>37.16</v>
      </c>
      <c r="S84" s="6">
        <v>20</v>
      </c>
      <c r="T84" s="4">
        <v>40</v>
      </c>
      <c r="U84" s="6">
        <v>10</v>
      </c>
      <c r="V84" s="9">
        <f>(3*(P84*Q84+R84*S84+T84*U84)-(P84+R84+T84)*(Q84+S84+U84))/(3*(P84^2+R84^2+T84^2)-(P84+R84+T84)^2)</f>
        <v>-3.596563858414446</v>
      </c>
      <c r="W84" s="5">
        <v>34.6</v>
      </c>
      <c r="X84" s="3">
        <v>30</v>
      </c>
      <c r="Y84" s="5">
        <v>37.52</v>
      </c>
      <c r="Z84" s="3">
        <v>20</v>
      </c>
      <c r="AA84" s="5">
        <v>40.32</v>
      </c>
      <c r="AB84" s="3">
        <v>10</v>
      </c>
      <c r="AC84" s="9">
        <f t="shared" si="2"/>
        <v>-3.495990612164909</v>
      </c>
      <c r="AD84" s="16"/>
      <c r="AE84" s="16"/>
      <c r="AF84" s="15"/>
      <c r="AG84" s="15"/>
      <c r="AH84" s="15"/>
      <c r="AI84" s="15"/>
      <c r="AJ84" s="18"/>
    </row>
    <row r="85" spans="13:36" s="8" customFormat="1" ht="20.25">
      <c r="M85" s="3" t="s">
        <v>53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21"/>
      <c r="AE85" s="21"/>
      <c r="AF85" s="17"/>
      <c r="AG85" s="17"/>
      <c r="AH85" s="16"/>
      <c r="AI85" s="17"/>
      <c r="AJ85" s="19"/>
    </row>
    <row r="86" spans="3:36" ht="20.25">
      <c r="C86" s="3" t="s">
        <v>82</v>
      </c>
      <c r="D86" s="3">
        <v>0.018</v>
      </c>
      <c r="E86" s="3">
        <v>63.7</v>
      </c>
      <c r="F86" s="3"/>
      <c r="G86" s="3"/>
      <c r="H86" s="3"/>
      <c r="I86" s="3"/>
      <c r="J86" s="3"/>
      <c r="K86" s="3"/>
      <c r="L86" s="3" t="s">
        <v>74</v>
      </c>
      <c r="M86" s="3" t="s">
        <v>53</v>
      </c>
      <c r="N86" s="3">
        <v>18</v>
      </c>
      <c r="O86" s="7"/>
      <c r="P86" s="4">
        <v>24.92</v>
      </c>
      <c r="Q86" s="6">
        <v>32</v>
      </c>
      <c r="R86" s="4">
        <v>28.76</v>
      </c>
      <c r="S86" s="6">
        <v>20</v>
      </c>
      <c r="T86" s="4">
        <v>30.56</v>
      </c>
      <c r="U86" s="6">
        <v>14</v>
      </c>
      <c r="V86" s="9">
        <f>(3*(P86*Q86+R86*S86+T86*U86)-(P86+R86+T86)*(Q86+S86+U86))/(3*(P86^2+R86^2+T86^2)-(P86+R86+T86)^2)</f>
        <v>-3.181029496819049</v>
      </c>
      <c r="W86" s="5">
        <v>24.64</v>
      </c>
      <c r="X86" s="3">
        <v>32</v>
      </c>
      <c r="Y86" s="5">
        <v>27.84</v>
      </c>
      <c r="Z86" s="3">
        <v>20</v>
      </c>
      <c r="AA86" s="5">
        <v>29.52</v>
      </c>
      <c r="AB86" s="3">
        <v>14</v>
      </c>
      <c r="AC86" s="9">
        <f t="shared" si="2"/>
        <v>-3.696633113502157</v>
      </c>
      <c r="AD86" s="16">
        <f>AVERAGE(V86:V88)</f>
        <v>-3.181029496819049</v>
      </c>
      <c r="AE86" s="16">
        <f>AVERAGE(AC86:AC88)</f>
        <v>-3.696633113502157</v>
      </c>
      <c r="AF86" s="11">
        <f>(((V86-AD86)^2+(V87-AD86)^2+(V88-AD86)^2)/3)^0.5*100/AD86</f>
        <v>0</v>
      </c>
      <c r="AG86" s="12">
        <f>(((AC86-AE86)^2+(AC87-AE86)^2+(AC88-AE86)^2)/3)^0.5*100/AE86</f>
        <v>0</v>
      </c>
      <c r="AH86" s="16">
        <f>E86/(0.08*D86*2)*0.0001744</f>
        <v>3.8573888888888894</v>
      </c>
      <c r="AI86" s="14">
        <f>ABS(AD86-AE86)/AH86</f>
        <v>0.13366648568110176</v>
      </c>
      <c r="AJ86" s="18">
        <f>-(AD86+AE86)/(2*AH86)</f>
        <v>0.8914919921779391</v>
      </c>
    </row>
    <row r="87" spans="13:36" ht="20.25">
      <c r="M87" s="3" t="s">
        <v>53</v>
      </c>
      <c r="O87" s="7"/>
      <c r="P87" s="4">
        <v>24.92</v>
      </c>
      <c r="Q87" s="6">
        <v>32</v>
      </c>
      <c r="R87" s="4">
        <v>28.76</v>
      </c>
      <c r="S87" s="6">
        <v>20</v>
      </c>
      <c r="T87" s="4">
        <v>30.56</v>
      </c>
      <c r="U87" s="6">
        <v>14</v>
      </c>
      <c r="V87" s="9">
        <f>(3*(P87*Q87+R87*S87+T87*U87)-(P87+R87+T87)*(Q87+S87+U87))/(3*(P87^2+R87^2+T87^2)-(P87+R87+T87)^2)</f>
        <v>-3.181029496819049</v>
      </c>
      <c r="W87" s="5">
        <v>24.64</v>
      </c>
      <c r="X87" s="3">
        <v>32</v>
      </c>
      <c r="Y87" s="5">
        <v>27.84</v>
      </c>
      <c r="Z87" s="3">
        <v>20</v>
      </c>
      <c r="AA87" s="5">
        <v>29.52</v>
      </c>
      <c r="AB87" s="3">
        <v>14</v>
      </c>
      <c r="AC87" s="9">
        <f t="shared" si="2"/>
        <v>-3.696633113502157</v>
      </c>
      <c r="AD87" s="16"/>
      <c r="AE87" s="16"/>
      <c r="AF87" s="15"/>
      <c r="AG87" s="15"/>
      <c r="AH87" s="16" t="s">
        <v>55</v>
      </c>
      <c r="AI87" s="15"/>
      <c r="AJ87" s="18"/>
    </row>
    <row r="88" spans="13:36" ht="20.25">
      <c r="M88" s="3" t="s">
        <v>53</v>
      </c>
      <c r="O88" s="7"/>
      <c r="P88" s="4">
        <v>24.92</v>
      </c>
      <c r="Q88" s="6">
        <v>32</v>
      </c>
      <c r="R88" s="4">
        <v>28.76</v>
      </c>
      <c r="S88" s="6">
        <v>20</v>
      </c>
      <c r="T88" s="4">
        <v>30.56</v>
      </c>
      <c r="U88" s="6">
        <v>14</v>
      </c>
      <c r="V88" s="9">
        <f>(3*(P88*Q88+R88*S88+T88*U88)-(P88+R88+T88)*(Q88+S88+U88))/(3*(P88^2+R88^2+T88^2)-(P88+R88+T88)^2)</f>
        <v>-3.181029496819049</v>
      </c>
      <c r="W88" s="5">
        <v>24.64</v>
      </c>
      <c r="X88" s="3">
        <v>32</v>
      </c>
      <c r="Y88" s="5">
        <v>27.84</v>
      </c>
      <c r="Z88" s="3">
        <v>20</v>
      </c>
      <c r="AA88" s="5">
        <v>29.52</v>
      </c>
      <c r="AB88" s="3">
        <v>14</v>
      </c>
      <c r="AC88" s="9">
        <f t="shared" si="2"/>
        <v>-3.696633113502157</v>
      </c>
      <c r="AD88" s="16"/>
      <c r="AE88" s="16"/>
      <c r="AF88" s="15"/>
      <c r="AG88" s="15"/>
      <c r="AH88" s="15"/>
      <c r="AI88" s="15"/>
      <c r="AJ88" s="18"/>
    </row>
    <row r="89" spans="13:36" s="8" customFormat="1" ht="20.25">
      <c r="M89" s="3" t="s">
        <v>53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21"/>
      <c r="AE89" s="21"/>
      <c r="AF89" s="17"/>
      <c r="AG89" s="17"/>
      <c r="AH89" s="16"/>
      <c r="AI89" s="17"/>
      <c r="AJ89" s="19"/>
    </row>
    <row r="90" spans="3:36" ht="20.25">
      <c r="C90" s="3" t="s">
        <v>83</v>
      </c>
      <c r="D90" s="3">
        <v>0.018</v>
      </c>
      <c r="E90" s="3">
        <v>63.7</v>
      </c>
      <c r="F90" s="3"/>
      <c r="G90" s="3"/>
      <c r="H90" s="3"/>
      <c r="I90" s="3"/>
      <c r="J90" s="3"/>
      <c r="K90" s="3"/>
      <c r="L90" s="3" t="s">
        <v>74</v>
      </c>
      <c r="M90" s="3" t="s">
        <v>53</v>
      </c>
      <c r="N90" s="3">
        <v>18</v>
      </c>
      <c r="O90" s="7"/>
      <c r="P90" s="4">
        <v>48.48</v>
      </c>
      <c r="Q90" s="6">
        <v>32</v>
      </c>
      <c r="R90" s="4">
        <v>51.2</v>
      </c>
      <c r="S90" s="6">
        <v>22</v>
      </c>
      <c r="T90" s="4">
        <v>53.28</v>
      </c>
      <c r="U90" s="6">
        <v>14</v>
      </c>
      <c r="V90" s="9">
        <f>(3*(P90*Q90+R90*S90+T90*U90)-(P90+R90+T90)*(Q90+S90+U90))/(3*(P90^2+R90^2+T90^2)-(P90+R90+T90)^2)</f>
        <v>-3.74631811487472</v>
      </c>
      <c r="W90" s="5">
        <v>48.6</v>
      </c>
      <c r="X90" s="3">
        <v>32</v>
      </c>
      <c r="Y90" s="5">
        <v>51.32</v>
      </c>
      <c r="Z90" s="3">
        <v>22</v>
      </c>
      <c r="AA90" s="5">
        <v>53.48</v>
      </c>
      <c r="AB90" s="3">
        <v>14</v>
      </c>
      <c r="AC90" s="9">
        <f t="shared" si="2"/>
        <v>-3.6880128433823613</v>
      </c>
      <c r="AD90" s="16">
        <f>AVERAGE(V90:V92)</f>
        <v>-3.74631811487472</v>
      </c>
      <c r="AE90" s="16">
        <f>AVERAGE(AC90:AC92)</f>
        <v>-3.6880128433823613</v>
      </c>
      <c r="AF90" s="11">
        <f>(((V90-AD90)^2+(V91-AD90)^2+(V92-AD90)^2)/3)^0.5*100/AD90</f>
        <v>0</v>
      </c>
      <c r="AG90" s="12">
        <f>(((AC90-AE90)^2+(AC91-AE90)^2+(AC92-AE90)^2)/3)^0.5*100/AE90</f>
        <v>0</v>
      </c>
      <c r="AH90" s="16">
        <f>E90/(0.08*D90*2)*0.0001744</f>
        <v>3.8573888888888894</v>
      </c>
      <c r="AI90" s="14">
        <f>ABS(AD90-AE90)/AH90</f>
        <v>0.015115217358640062</v>
      </c>
      <c r="AJ90" s="18">
        <f>-(AD90+AE90)/(2*AH90)</f>
        <v>0.9636481013972279</v>
      </c>
    </row>
    <row r="91" spans="13:36" ht="20.25">
      <c r="M91" s="3" t="s">
        <v>53</v>
      </c>
      <c r="O91" s="7"/>
      <c r="P91" s="4">
        <v>48.48</v>
      </c>
      <c r="Q91" s="6">
        <v>32</v>
      </c>
      <c r="R91" s="4">
        <v>51.2</v>
      </c>
      <c r="S91" s="6">
        <v>22</v>
      </c>
      <c r="T91" s="4">
        <v>53.28</v>
      </c>
      <c r="U91" s="6">
        <v>14</v>
      </c>
      <c r="V91" s="9">
        <f>(3*(P91*Q91+R91*S91+T91*U91)-(P91+R91+T91)*(Q91+S91+U91))/(3*(P91^2+R91^2+T91^2)-(P91+R91+T91)^2)</f>
        <v>-3.74631811487472</v>
      </c>
      <c r="W91" s="5">
        <v>48.6</v>
      </c>
      <c r="X91" s="3">
        <v>32</v>
      </c>
      <c r="Y91" s="5">
        <v>51.32</v>
      </c>
      <c r="Z91" s="3">
        <v>22</v>
      </c>
      <c r="AA91" s="5">
        <v>53.48</v>
      </c>
      <c r="AB91" s="3">
        <v>14</v>
      </c>
      <c r="AC91" s="9">
        <f t="shared" si="2"/>
        <v>-3.6880128433823613</v>
      </c>
      <c r="AD91" s="16"/>
      <c r="AE91" s="16"/>
      <c r="AF91" s="15"/>
      <c r="AG91" s="15"/>
      <c r="AH91" s="16" t="s">
        <v>55</v>
      </c>
      <c r="AI91" s="15"/>
      <c r="AJ91" s="18"/>
    </row>
    <row r="92" spans="13:36" ht="20.25">
      <c r="M92" s="3" t="s">
        <v>53</v>
      </c>
      <c r="O92" s="7"/>
      <c r="P92" s="4">
        <v>48.48</v>
      </c>
      <c r="Q92" s="6">
        <v>32</v>
      </c>
      <c r="R92" s="4">
        <v>51.2</v>
      </c>
      <c r="S92" s="6">
        <v>22</v>
      </c>
      <c r="T92" s="4">
        <v>53.28</v>
      </c>
      <c r="U92" s="6">
        <v>14</v>
      </c>
      <c r="V92" s="9">
        <f>(3*(P92*Q92+R92*S92+T92*U92)-(P92+R92+T92)*(Q92+S92+U92))/(3*(P92^2+R92^2+T92^2)-(P92+R92+T92)^2)</f>
        <v>-3.74631811487472</v>
      </c>
      <c r="W92" s="5">
        <v>48.6</v>
      </c>
      <c r="X92" s="3">
        <v>32</v>
      </c>
      <c r="Y92" s="5">
        <v>51.32</v>
      </c>
      <c r="Z92" s="3">
        <v>22</v>
      </c>
      <c r="AA92" s="5">
        <v>53.48</v>
      </c>
      <c r="AB92" s="3">
        <v>14</v>
      </c>
      <c r="AC92" s="9">
        <f t="shared" si="2"/>
        <v>-3.6880128433823613</v>
      </c>
      <c r="AD92" s="16"/>
      <c r="AE92" s="16"/>
      <c r="AF92" s="15"/>
      <c r="AG92" s="15"/>
      <c r="AH92" s="15"/>
      <c r="AI92" s="15"/>
      <c r="AJ92" s="18"/>
    </row>
    <row r="93" spans="13:36" s="8" customFormat="1" ht="20.25">
      <c r="M93" s="3" t="s">
        <v>53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21"/>
      <c r="AE93" s="21"/>
      <c r="AF93" s="17"/>
      <c r="AG93" s="17"/>
      <c r="AH93" s="16"/>
      <c r="AI93" s="17"/>
      <c r="AJ93" s="19"/>
    </row>
    <row r="94" spans="3:36" ht="20.25">
      <c r="C94" s="3" t="s">
        <v>84</v>
      </c>
      <c r="D94" s="3">
        <v>0.018</v>
      </c>
      <c r="E94" s="3">
        <v>63.7</v>
      </c>
      <c r="F94" s="3"/>
      <c r="G94" s="3"/>
      <c r="H94" s="3"/>
      <c r="I94" s="3"/>
      <c r="J94" s="3"/>
      <c r="K94" s="3"/>
      <c r="L94" s="3"/>
      <c r="M94" s="3" t="s">
        <v>53</v>
      </c>
      <c r="N94" s="3">
        <v>18</v>
      </c>
      <c r="O94" s="7"/>
      <c r="P94" s="4">
        <v>11.24</v>
      </c>
      <c r="Q94" s="6">
        <v>32</v>
      </c>
      <c r="R94" s="4">
        <v>14</v>
      </c>
      <c r="S94" s="6">
        <v>22</v>
      </c>
      <c r="T94" s="4">
        <v>16.2</v>
      </c>
      <c r="U94" s="6">
        <v>14</v>
      </c>
      <c r="V94" s="9">
        <f>(3*(P94*Q94+R94*S94+T94*U94)-(P94+R94+T94)*(Q94+S94+U94))/(3*(P94^2+R94^2+T94^2)-(P94+R94+T94)^2)</f>
        <v>-3.6287885329418517</v>
      </c>
      <c r="W94" s="5">
        <v>11.48</v>
      </c>
      <c r="X94" s="3">
        <v>32</v>
      </c>
      <c r="Y94" s="5">
        <v>14.28</v>
      </c>
      <c r="Z94" s="3">
        <v>22</v>
      </c>
      <c r="AA94" s="5">
        <v>16.4</v>
      </c>
      <c r="AB94" s="3">
        <v>14</v>
      </c>
      <c r="AC94" s="9">
        <f t="shared" si="2"/>
        <v>-3.653997723093091</v>
      </c>
      <c r="AD94" s="16">
        <f>AVERAGE(V94:V96)</f>
        <v>-3.628788532941852</v>
      </c>
      <c r="AE94" s="16">
        <f>AVERAGE(AC94:AC96)</f>
        <v>-3.653997723093091</v>
      </c>
      <c r="AF94" s="11">
        <f>(((V94-AD94)^2+(V95-AD94)^2+(V96-AD94)^2)/3)^0.5*100/AD94</f>
        <v>-1.2237946791846819E-14</v>
      </c>
      <c r="AG94" s="12">
        <f>(((AC94-AE94)^2+(AC95-AE94)^2+(AC96-AE94)^2)/3)^0.5*100/AE94</f>
        <v>0</v>
      </c>
      <c r="AH94" s="16">
        <f>E94/(0.08*D94*2)*0.0001744</f>
        <v>3.8573888888888894</v>
      </c>
      <c r="AI94" s="14">
        <f>ABS(AD94-AE94)/AH94</f>
        <v>0.006535299104493572</v>
      </c>
      <c r="AJ94" s="18">
        <f>-(AD94+AE94)/(2*AH94)</f>
        <v>0.9440046707518684</v>
      </c>
    </row>
    <row r="95" spans="13:36" ht="20.25">
      <c r="M95" s="3" t="s">
        <v>53</v>
      </c>
      <c r="O95" s="7"/>
      <c r="P95" s="4">
        <v>11.24</v>
      </c>
      <c r="Q95" s="6">
        <v>32</v>
      </c>
      <c r="R95" s="4">
        <v>14</v>
      </c>
      <c r="S95" s="6">
        <v>22</v>
      </c>
      <c r="T95" s="4">
        <v>16.2</v>
      </c>
      <c r="U95" s="6">
        <v>14</v>
      </c>
      <c r="V95" s="9">
        <f>(3*(P95*Q95+R95*S95+T95*U95)-(P95+R95+T95)*(Q95+S95+U95))/(3*(P95^2+R95^2+T95^2)-(P95+R95+T95)^2)</f>
        <v>-3.6287885329418517</v>
      </c>
      <c r="W95" s="5">
        <v>11.48</v>
      </c>
      <c r="X95" s="3">
        <v>32</v>
      </c>
      <c r="Y95" s="5">
        <v>14.28</v>
      </c>
      <c r="Z95" s="3">
        <v>22</v>
      </c>
      <c r="AA95" s="5">
        <v>16.4</v>
      </c>
      <c r="AB95" s="3">
        <v>14</v>
      </c>
      <c r="AC95" s="9">
        <f>(3*(W95*X95+Y95*Z95+AA95*AB95)-(W95+Y95+AA95)*(X95+Z95+AB95))/(3*(W95^2+Y95^2+AA95^2)-(W95+Y95+AA95)^2)</f>
        <v>-3.653997723093091</v>
      </c>
      <c r="AD95" s="16"/>
      <c r="AE95" s="16"/>
      <c r="AF95" s="15"/>
      <c r="AG95" s="15"/>
      <c r="AH95" s="16" t="s">
        <v>55</v>
      </c>
      <c r="AI95" s="15"/>
      <c r="AJ95" s="18"/>
    </row>
    <row r="96" spans="13:36" ht="20.25">
      <c r="M96" s="3" t="s">
        <v>53</v>
      </c>
      <c r="O96" s="7"/>
      <c r="P96" s="4">
        <v>11.24</v>
      </c>
      <c r="Q96" s="6">
        <v>32</v>
      </c>
      <c r="R96" s="4">
        <v>14</v>
      </c>
      <c r="S96" s="6">
        <v>22</v>
      </c>
      <c r="T96" s="4">
        <v>16.2</v>
      </c>
      <c r="U96" s="6">
        <v>14</v>
      </c>
      <c r="V96" s="9">
        <f>(3*(P96*Q96+R96*S96+T96*U96)-(P96+R96+T96)*(Q96+S96+U96))/(3*(P96^2+R96^2+T96^2)-(P96+R96+T96)^2)</f>
        <v>-3.6287885329418517</v>
      </c>
      <c r="W96" s="5">
        <v>11.48</v>
      </c>
      <c r="X96" s="3">
        <v>32</v>
      </c>
      <c r="Y96" s="5">
        <v>14.28</v>
      </c>
      <c r="Z96" s="3">
        <v>22</v>
      </c>
      <c r="AA96" s="5">
        <v>16.4</v>
      </c>
      <c r="AB96" s="3">
        <v>14</v>
      </c>
      <c r="AC96" s="9">
        <f>(3*(W96*X96+Y96*Z96+AA96*AB96)-(W96+Y96+AA96)*(X96+Z96+AB96))/(3*(W96^2+Y96^2+AA96^2)-(W96+Y96+AA96)^2)</f>
        <v>-3.653997723093091</v>
      </c>
      <c r="AD96" s="16"/>
      <c r="AE96" s="16"/>
      <c r="AF96" s="15"/>
      <c r="AG96" s="15"/>
      <c r="AH96" s="15"/>
      <c r="AI96" s="15"/>
      <c r="AJ96" s="18"/>
    </row>
    <row r="97" spans="13:36" ht="20.25">
      <c r="M97" s="3" t="s">
        <v>53</v>
      </c>
      <c r="AD97" s="16"/>
      <c r="AE97" s="16"/>
      <c r="AF97" s="15"/>
      <c r="AG97" s="15"/>
      <c r="AH97" s="16"/>
      <c r="AI97" s="15"/>
      <c r="AJ97" s="19"/>
    </row>
    <row r="98" spans="3:36" ht="20.25">
      <c r="C98" s="3" t="s">
        <v>85</v>
      </c>
      <c r="D98" s="3">
        <v>0.018</v>
      </c>
      <c r="E98" s="3">
        <v>63.7</v>
      </c>
      <c r="F98" s="3"/>
      <c r="G98" s="3"/>
      <c r="H98" s="3"/>
      <c r="I98" s="3"/>
      <c r="J98" s="3"/>
      <c r="K98" s="3"/>
      <c r="L98" s="3" t="s">
        <v>74</v>
      </c>
      <c r="M98" s="3" t="s">
        <v>53</v>
      </c>
      <c r="N98" s="3">
        <v>18</v>
      </c>
      <c r="O98" s="7" t="s">
        <v>47</v>
      </c>
      <c r="P98" s="4">
        <v>34.32</v>
      </c>
      <c r="Q98" s="6">
        <v>32</v>
      </c>
      <c r="R98" s="4">
        <v>37.12</v>
      </c>
      <c r="S98" s="6">
        <v>22</v>
      </c>
      <c r="T98" s="4">
        <v>39.4</v>
      </c>
      <c r="U98" s="6">
        <v>14</v>
      </c>
      <c r="V98" s="9">
        <f>(3*(P98*Q98+R98*S98+T98*U98)-(P98+R98+T98)*(Q98+S98+U98))/(3*(P98^2+R98^2+T98^2)-(P98+R98+T98)^2)</f>
        <v>-3.5443611500124375</v>
      </c>
      <c r="W98" s="5">
        <v>34.32</v>
      </c>
      <c r="X98" s="3">
        <v>32</v>
      </c>
      <c r="Y98" s="5">
        <v>37.04</v>
      </c>
      <c r="Z98" s="3">
        <v>22</v>
      </c>
      <c r="AA98" s="5">
        <v>39.4</v>
      </c>
      <c r="AB98" s="3">
        <v>14</v>
      </c>
      <c r="AC98" s="9">
        <f>(3*(W98*X98+Y98*Z98+AA98*AB98)-(W98+Y98+AA98)*(X98+Z98+AB98))/(3*(W98^2+Y98^2+AA98^2)-(W98+Y98+AA98)^2)</f>
        <v>-3.546669967813781</v>
      </c>
      <c r="AD98" s="16">
        <f>AVERAGE(V98:V100)</f>
        <v>-3.0243686400010694</v>
      </c>
      <c r="AE98" s="16">
        <f>AVERAGE(AC98:AC100)</f>
        <v>-3.3442203898828295</v>
      </c>
      <c r="AF98" s="11">
        <f>(((V98-AD98)^2+(V99-AD98)^2+(V100-AD98)^2)/3)^0.5*100/AD98</f>
        <v>-13.699659773150172</v>
      </c>
      <c r="AG98" s="12">
        <f>(((AC98-AE98)^2+(AC99-AE98)^2+(AC100-AE98)^2)/3)^0.5*100/AE98</f>
        <v>-5.408266495859474</v>
      </c>
      <c r="AH98" s="16">
        <f>E98/(0.08*D98*2)*0.0001744</f>
        <v>3.8573888888888894</v>
      </c>
      <c r="AI98" s="14">
        <f>ABS(AD98-AE98)/AH98</f>
        <v>0.08291923865988336</v>
      </c>
      <c r="AJ98" s="18">
        <f>-(AD98+AE98)/(2*AH98)</f>
        <v>0.8255051815268688</v>
      </c>
    </row>
    <row r="99" spans="15:35" ht="20.25">
      <c r="O99" s="7" t="s">
        <v>46</v>
      </c>
      <c r="P99" s="4">
        <v>36.28</v>
      </c>
      <c r="Q99" s="6">
        <v>30</v>
      </c>
      <c r="R99" s="4">
        <v>39.4</v>
      </c>
      <c r="S99" s="6">
        <v>20</v>
      </c>
      <c r="T99" s="4">
        <v>41.32</v>
      </c>
      <c r="U99" s="6">
        <v>15</v>
      </c>
      <c r="V99" s="9">
        <f>(3*(P99*Q99+R99*S99+T99*U99)-(P99+R99+T99)*(Q99+S99+U99))/(3*(P99^2+R99^2+T99^2)-(P99+R99+T99)^2)</f>
        <v>-2.9982690405538497</v>
      </c>
      <c r="W99" s="5">
        <v>36.2</v>
      </c>
      <c r="X99" s="3">
        <v>30</v>
      </c>
      <c r="Y99" s="5">
        <v>39.36</v>
      </c>
      <c r="Z99" s="3">
        <v>20</v>
      </c>
      <c r="AA99" s="5">
        <v>41.04</v>
      </c>
      <c r="AB99" s="3">
        <v>15</v>
      </c>
      <c r="AC99" s="9">
        <f>(3*(W99*X99+Y99*Z99+AA99*AB99)-(W99+Y99+AA99)*(X99+Z99+AB99))/(3*(W99^2+Y99^2+AA99^2)-(W99+Y99+AA99)^2)</f>
        <v>-3.107612823456547</v>
      </c>
      <c r="AD99" s="15"/>
      <c r="AE99" s="15"/>
      <c r="AF99" s="15"/>
      <c r="AG99" s="15"/>
      <c r="AH99" s="16" t="s">
        <v>55</v>
      </c>
      <c r="AI99" s="15"/>
    </row>
    <row r="100" spans="15:35" ht="20.25">
      <c r="O100" s="7" t="s">
        <v>88</v>
      </c>
      <c r="P100" s="4">
        <v>37.42</v>
      </c>
      <c r="Q100" s="6">
        <v>30</v>
      </c>
      <c r="R100" s="4">
        <v>39.12</v>
      </c>
      <c r="S100" s="6">
        <v>25</v>
      </c>
      <c r="T100" s="4">
        <v>43.28</v>
      </c>
      <c r="U100" s="6">
        <v>15</v>
      </c>
      <c r="V100" s="9">
        <f>(3*(P100*Q100+R100*S100+T100*U100)-(P100+R100+T100)*(Q100+S100+U100))/(3*(P100^2+R100^2+T100^2)-(P100+R100+T100)^2)</f>
        <v>-2.53047572943692</v>
      </c>
      <c r="W100" s="5">
        <v>38.8</v>
      </c>
      <c r="X100" s="3">
        <v>30</v>
      </c>
      <c r="Y100" s="5">
        <v>40.28</v>
      </c>
      <c r="Z100" s="3">
        <v>25</v>
      </c>
      <c r="AA100" s="5">
        <v>43.24</v>
      </c>
      <c r="AB100" s="3">
        <v>15</v>
      </c>
      <c r="AC100" s="9">
        <f>(3*(W100*X100+Y100*Z100+AA100*AB100)-(W100+Y100+AA100)*(X100+Z100+AB100))/(3*(W100^2+Y100^2+AA100^2)-(W100+Y100+AA100)^2)</f>
        <v>-3.3783783783781605</v>
      </c>
      <c r="AD100" s="15"/>
      <c r="AE100" s="15"/>
      <c r="AF100" s="15"/>
      <c r="AG100" s="15"/>
      <c r="AH100" s="15"/>
      <c r="AI100" s="15"/>
    </row>
    <row r="101" spans="3:36" ht="20.25">
      <c r="C101" s="3" t="s">
        <v>94</v>
      </c>
      <c r="D101" s="3">
        <v>0.018</v>
      </c>
      <c r="E101" s="3">
        <v>0</v>
      </c>
      <c r="F101" s="3"/>
      <c r="G101" s="3"/>
      <c r="H101" s="3"/>
      <c r="I101" s="3"/>
      <c r="J101" s="3"/>
      <c r="K101" s="3"/>
      <c r="L101" s="3" t="s">
        <v>74</v>
      </c>
      <c r="M101" s="3" t="s">
        <v>53</v>
      </c>
      <c r="N101" s="3">
        <v>19</v>
      </c>
      <c r="O101" s="7" t="s">
        <v>49</v>
      </c>
      <c r="P101" s="4">
        <v>54.24</v>
      </c>
      <c r="Q101" s="6">
        <v>30</v>
      </c>
      <c r="R101" s="4">
        <v>58.56</v>
      </c>
      <c r="S101" s="6">
        <v>25</v>
      </c>
      <c r="T101" s="4">
        <v>63.2</v>
      </c>
      <c r="U101" s="6">
        <v>20</v>
      </c>
      <c r="V101" s="9">
        <f aca="true" t="shared" si="3" ref="V101:V109">(3*(P101*Q101+R101*S101+T101*U101)-(P101+R101+T101)*(Q101+S101+U101))/(3*(P101^2+R101^2+T101^2)-(P101+R101+T101)^2)</f>
        <v>-1.1155971100722495</v>
      </c>
      <c r="W101" s="5">
        <v>0.36</v>
      </c>
      <c r="X101" s="3">
        <v>25</v>
      </c>
      <c r="Y101" s="5">
        <v>9.96</v>
      </c>
      <c r="Z101" s="3">
        <v>20</v>
      </c>
      <c r="AA101" s="5">
        <v>18.6</v>
      </c>
      <c r="AB101" s="3">
        <v>15</v>
      </c>
      <c r="AC101" s="9">
        <f aca="true" t="shared" si="4" ref="AC101:AC109">(3*(W101*X101+Y101*Z101+AA101*AB101)-(W101+Y101+AA101)*(X101+Z101+AB101))/(3*(W101^2+Y101^2+AA101^2)-(W101+Y101+AA101)^2)</f>
        <v>-0.5477398523985237</v>
      </c>
      <c r="AD101" s="16">
        <f>AVERAGE(V101:V103)</f>
        <v>-0.9097236257187925</v>
      </c>
      <c r="AE101" s="16">
        <f>AVERAGE(AC101:AC103)</f>
        <v>-0.4593368883692899</v>
      </c>
      <c r="AF101" s="11">
        <f>(((V101-AD101)^2+(V102-AD101)^2+(V103-AD101)^2)/3)^0.5*100/AD101</f>
        <v>-16.00206180616782</v>
      </c>
      <c r="AG101" s="12">
        <f>(((AC101-AE101)^2+(AC102-AE101)^2+(AC103-AE101)^2)/3)^0.5*100/AE101</f>
        <v>-13.608821090764584</v>
      </c>
      <c r="AH101" s="16">
        <f>E101/(0.08*D101*2)*0.0001744</f>
        <v>0</v>
      </c>
      <c r="AI101" s="14" t="e">
        <f>ABS(AD101-AE101)/AH101</f>
        <v>#DIV/0!</v>
      </c>
      <c r="AJ101" s="18" t="e">
        <f>-(AD101+AE101)/(2*AH101)</f>
        <v>#DIV/0!</v>
      </c>
    </row>
    <row r="102" spans="15:35" ht="20.25">
      <c r="O102" s="7" t="s">
        <v>46</v>
      </c>
      <c r="P102" s="4">
        <v>22.16</v>
      </c>
      <c r="Q102" s="6">
        <v>25</v>
      </c>
      <c r="R102" s="4">
        <v>27.16</v>
      </c>
      <c r="S102" s="6">
        <v>20</v>
      </c>
      <c r="T102" s="4">
        <v>33.24</v>
      </c>
      <c r="U102" s="6">
        <v>16</v>
      </c>
      <c r="V102" s="9">
        <f t="shared" si="3"/>
        <v>-0.8067868835420641</v>
      </c>
      <c r="W102" s="5">
        <v>11.68</v>
      </c>
      <c r="X102" s="3">
        <v>25</v>
      </c>
      <c r="Y102" s="5">
        <v>23.72</v>
      </c>
      <c r="Z102" s="3">
        <v>20</v>
      </c>
      <c r="AA102" s="5">
        <v>33.36</v>
      </c>
      <c r="AB102" s="3">
        <v>16</v>
      </c>
      <c r="AC102" s="9">
        <f t="shared" si="4"/>
        <v>-0.41513540635467294</v>
      </c>
      <c r="AD102" s="15"/>
      <c r="AE102" s="15"/>
      <c r="AF102" s="15"/>
      <c r="AG102" s="15"/>
      <c r="AH102" s="16" t="s">
        <v>55</v>
      </c>
      <c r="AI102" s="15"/>
    </row>
    <row r="103" spans="15:35" ht="20.25">
      <c r="O103" s="7" t="s">
        <v>88</v>
      </c>
      <c r="P103" s="4">
        <v>22.16</v>
      </c>
      <c r="Q103" s="6">
        <v>25</v>
      </c>
      <c r="R103" s="4">
        <v>27.16</v>
      </c>
      <c r="S103" s="6">
        <v>20</v>
      </c>
      <c r="T103" s="4">
        <v>33.24</v>
      </c>
      <c r="U103" s="6">
        <v>16</v>
      </c>
      <c r="V103" s="9">
        <f>(3*(P103*Q103+R103*S103+T103*U103)-(P103+R103+T103)*(Q103+S103+U103))/(3*(P103^2+R103^2+T103^2)-(P103+R103+T103)^2)</f>
        <v>-0.8067868835420641</v>
      </c>
      <c r="W103" s="5">
        <v>11.68</v>
      </c>
      <c r="X103" s="3">
        <v>25</v>
      </c>
      <c r="Y103" s="5">
        <v>23.72</v>
      </c>
      <c r="Z103" s="3">
        <v>20</v>
      </c>
      <c r="AA103" s="5">
        <v>33.36</v>
      </c>
      <c r="AB103" s="3">
        <v>16</v>
      </c>
      <c r="AC103" s="9">
        <f t="shared" si="4"/>
        <v>-0.41513540635467294</v>
      </c>
      <c r="AD103" s="15"/>
      <c r="AE103" s="15"/>
      <c r="AF103" s="15"/>
      <c r="AG103" s="15"/>
      <c r="AH103" s="15"/>
      <c r="AI103" s="15"/>
    </row>
    <row r="104" spans="3:36" ht="20.25">
      <c r="C104" s="3" t="s">
        <v>95</v>
      </c>
      <c r="D104" s="3">
        <v>0.018</v>
      </c>
      <c r="E104" s="3">
        <v>63.7</v>
      </c>
      <c r="F104" s="3"/>
      <c r="G104" s="3"/>
      <c r="H104" s="3"/>
      <c r="I104" s="3"/>
      <c r="J104" s="3"/>
      <c r="K104" s="3"/>
      <c r="L104" s="3" t="s">
        <v>74</v>
      </c>
      <c r="M104" s="3" t="s">
        <v>53</v>
      </c>
      <c r="N104" s="3">
        <v>20</v>
      </c>
      <c r="O104" s="7" t="s">
        <v>90</v>
      </c>
      <c r="P104" s="4">
        <v>42.56</v>
      </c>
      <c r="Q104" s="6">
        <v>30</v>
      </c>
      <c r="R104" s="4">
        <v>45.24</v>
      </c>
      <c r="S104" s="6">
        <v>20</v>
      </c>
      <c r="T104" s="4">
        <v>47.24</v>
      </c>
      <c r="U104" s="6">
        <v>12</v>
      </c>
      <c r="V104" s="9">
        <f t="shared" si="3"/>
        <v>-3.8398297707711984</v>
      </c>
      <c r="W104" s="4">
        <v>42.56</v>
      </c>
      <c r="X104" s="6">
        <v>30</v>
      </c>
      <c r="Y104" s="4">
        <v>45.24</v>
      </c>
      <c r="Z104" s="6">
        <v>20</v>
      </c>
      <c r="AA104" s="4">
        <v>47.24</v>
      </c>
      <c r="AB104" s="6">
        <v>12</v>
      </c>
      <c r="AC104" s="9">
        <f t="shared" si="4"/>
        <v>-3.8398297707711984</v>
      </c>
      <c r="AD104" s="16">
        <f>AVERAGE(V104:V106)</f>
        <v>-3.8398297707711984</v>
      </c>
      <c r="AE104" s="16">
        <f>AVERAGE(AC104:AC106)</f>
        <v>-3.8398297707711984</v>
      </c>
      <c r="AF104" s="11">
        <f>(((V104-AD104)^2+(V105-AD104)^2+(V106-AD104)^2)/3)^0.5*100/AD104</f>
        <v>0</v>
      </c>
      <c r="AG104" s="12">
        <f>(((AC104-AE104)^2+(AC105-AE104)^2+(AC106-AE104)^2)/3)^0.5*100/AE104</f>
        <v>0</v>
      </c>
      <c r="AH104" s="16">
        <f>E104/(0.08*D104*2)*0.0001744</f>
        <v>3.8573888888888894</v>
      </c>
      <c r="AI104" s="14">
        <f>ABS(AD104-AE104)/AH104</f>
        <v>0</v>
      </c>
      <c r="AJ104" s="18">
        <f>-(AD104+AE104)/(2*AH104)</f>
        <v>0.9954479264021655</v>
      </c>
    </row>
    <row r="105" spans="15:35" ht="20.25">
      <c r="O105" s="7" t="s">
        <v>46</v>
      </c>
      <c r="P105" s="4">
        <v>42.56</v>
      </c>
      <c r="Q105" s="6">
        <v>30</v>
      </c>
      <c r="R105" s="4">
        <v>45.24</v>
      </c>
      <c r="S105" s="6">
        <v>20</v>
      </c>
      <c r="T105" s="4">
        <v>47.24</v>
      </c>
      <c r="U105" s="6">
        <v>12</v>
      </c>
      <c r="V105" s="9">
        <f t="shared" si="3"/>
        <v>-3.8398297707711984</v>
      </c>
      <c r="W105" s="4">
        <v>42.56</v>
      </c>
      <c r="X105" s="6">
        <v>30</v>
      </c>
      <c r="Y105" s="4">
        <v>45.24</v>
      </c>
      <c r="Z105" s="6">
        <v>20</v>
      </c>
      <c r="AA105" s="4">
        <v>47.24</v>
      </c>
      <c r="AB105" s="6">
        <v>12</v>
      </c>
      <c r="AC105" s="9">
        <f t="shared" si="4"/>
        <v>-3.8398297707711984</v>
      </c>
      <c r="AD105" s="15"/>
      <c r="AE105" s="15"/>
      <c r="AF105" s="15"/>
      <c r="AG105" s="15"/>
      <c r="AH105" s="16" t="s">
        <v>55</v>
      </c>
      <c r="AI105" s="15"/>
    </row>
    <row r="106" spans="15:35" ht="20.25">
      <c r="O106" s="7" t="s">
        <v>88</v>
      </c>
      <c r="P106" s="4">
        <v>42.56</v>
      </c>
      <c r="Q106" s="6">
        <v>30</v>
      </c>
      <c r="R106" s="4">
        <v>45.24</v>
      </c>
      <c r="S106" s="6">
        <v>20</v>
      </c>
      <c r="T106" s="4">
        <v>47.24</v>
      </c>
      <c r="U106" s="6">
        <v>12</v>
      </c>
      <c r="V106" s="9">
        <f t="shared" si="3"/>
        <v>-3.8398297707711984</v>
      </c>
      <c r="W106" s="4">
        <v>42.56</v>
      </c>
      <c r="X106" s="6">
        <v>30</v>
      </c>
      <c r="Y106" s="4">
        <v>45.24</v>
      </c>
      <c r="Z106" s="6">
        <v>20</v>
      </c>
      <c r="AA106" s="4">
        <v>47.24</v>
      </c>
      <c r="AB106" s="6">
        <v>12</v>
      </c>
      <c r="AC106" s="9">
        <f t="shared" si="4"/>
        <v>-3.8398297707711984</v>
      </c>
      <c r="AD106" s="15"/>
      <c r="AE106" s="15"/>
      <c r="AF106" s="15"/>
      <c r="AG106" s="15"/>
      <c r="AH106" s="15"/>
      <c r="AI106" s="15"/>
    </row>
    <row r="107" spans="3:36" ht="20.25">
      <c r="C107" s="3" t="s">
        <v>96</v>
      </c>
      <c r="D107" s="3">
        <v>0.018</v>
      </c>
      <c r="E107" s="3">
        <v>63.7</v>
      </c>
      <c r="F107" s="3"/>
      <c r="G107" s="3"/>
      <c r="H107" s="3"/>
      <c r="I107" s="3"/>
      <c r="J107" s="3"/>
      <c r="K107" s="3"/>
      <c r="L107" s="3" t="s">
        <v>74</v>
      </c>
      <c r="M107" s="3" t="s">
        <v>53</v>
      </c>
      <c r="N107" s="3">
        <v>21</v>
      </c>
      <c r="O107" s="7" t="s">
        <v>91</v>
      </c>
      <c r="P107" s="4">
        <v>3.8</v>
      </c>
      <c r="Q107" s="6">
        <v>30</v>
      </c>
      <c r="R107" s="4">
        <v>6.28</v>
      </c>
      <c r="S107" s="6">
        <v>20</v>
      </c>
      <c r="T107" s="4">
        <v>8.24</v>
      </c>
      <c r="U107" s="6">
        <v>12</v>
      </c>
      <c r="V107" s="9">
        <f t="shared" si="3"/>
        <v>-4.053107831519985</v>
      </c>
      <c r="W107" s="4">
        <v>3.8</v>
      </c>
      <c r="X107" s="6">
        <v>30</v>
      </c>
      <c r="Y107" s="4">
        <v>6.28</v>
      </c>
      <c r="Z107" s="6">
        <v>20</v>
      </c>
      <c r="AA107" s="4">
        <v>8.24</v>
      </c>
      <c r="AB107" s="6">
        <v>12</v>
      </c>
      <c r="AC107" s="9">
        <f t="shared" si="4"/>
        <v>-4.053107831519985</v>
      </c>
      <c r="AD107" s="16">
        <f>AVERAGE(V107:V109)</f>
        <v>-4.053107831519985</v>
      </c>
      <c r="AE107" s="16">
        <f>AVERAGE(AC107:AC109)</f>
        <v>-4.053107831519985</v>
      </c>
      <c r="AF107" s="11">
        <f>(((V107-AD107)^2+(V108-AD107)^2+(V109-AD107)^2)/3)^0.5*100/AD107</f>
        <v>0</v>
      </c>
      <c r="AG107" s="12">
        <f>(((AC107-AE107)^2+(AC108-AE107)^2+(AC109-AE107)^2)/3)^0.5*100/AE107</f>
        <v>0</v>
      </c>
      <c r="AH107" s="16">
        <f>E107/(0.08*D107*2)*0.0001744</f>
        <v>3.8573888888888894</v>
      </c>
      <c r="AI107" s="14">
        <f>ABS(AD107-AE107)/AH107</f>
        <v>0</v>
      </c>
      <c r="AJ107" s="18">
        <f>-(AD107+AE107)/(2*AH107)</f>
        <v>1.0507387116696632</v>
      </c>
    </row>
    <row r="108" spans="15:35" ht="20.25">
      <c r="O108" s="7" t="s">
        <v>92</v>
      </c>
      <c r="P108" s="4">
        <v>3.8</v>
      </c>
      <c r="Q108" s="6">
        <v>30</v>
      </c>
      <c r="R108" s="4">
        <v>6.28</v>
      </c>
      <c r="S108" s="6">
        <v>20</v>
      </c>
      <c r="T108" s="4">
        <v>8.24</v>
      </c>
      <c r="U108" s="6">
        <v>12</v>
      </c>
      <c r="V108" s="9">
        <f t="shared" si="3"/>
        <v>-4.053107831519985</v>
      </c>
      <c r="W108" s="4">
        <v>3.8</v>
      </c>
      <c r="X108" s="6">
        <v>30</v>
      </c>
      <c r="Y108" s="4">
        <v>6.28</v>
      </c>
      <c r="Z108" s="6">
        <v>20</v>
      </c>
      <c r="AA108" s="4">
        <v>8.24</v>
      </c>
      <c r="AB108" s="6">
        <v>12</v>
      </c>
      <c r="AC108" s="9">
        <f t="shared" si="4"/>
        <v>-4.053107831519985</v>
      </c>
      <c r="AD108" s="15"/>
      <c r="AE108" s="15"/>
      <c r="AF108" s="15"/>
      <c r="AG108" s="15"/>
      <c r="AH108" s="16" t="s">
        <v>55</v>
      </c>
      <c r="AI108" s="15"/>
    </row>
    <row r="109" spans="15:35" ht="20.25">
      <c r="O109" s="7" t="s">
        <v>93</v>
      </c>
      <c r="P109" s="4">
        <v>3.8</v>
      </c>
      <c r="Q109" s="6">
        <v>30</v>
      </c>
      <c r="R109" s="4">
        <v>6.28</v>
      </c>
      <c r="S109" s="6">
        <v>20</v>
      </c>
      <c r="T109" s="4">
        <v>8.24</v>
      </c>
      <c r="U109" s="6">
        <v>12</v>
      </c>
      <c r="V109" s="9">
        <f t="shared" si="3"/>
        <v>-4.053107831519985</v>
      </c>
      <c r="W109" s="4">
        <v>3.8</v>
      </c>
      <c r="X109" s="6">
        <v>30</v>
      </c>
      <c r="Y109" s="4">
        <v>6.28</v>
      </c>
      <c r="Z109" s="6">
        <v>20</v>
      </c>
      <c r="AA109" s="4">
        <v>8.24</v>
      </c>
      <c r="AB109" s="6">
        <v>12</v>
      </c>
      <c r="AC109" s="9">
        <f t="shared" si="4"/>
        <v>-4.053107831519985</v>
      </c>
      <c r="AD109" s="15"/>
      <c r="AE109" s="15"/>
      <c r="AF109" s="15"/>
      <c r="AG109" s="15"/>
      <c r="AH109" s="15"/>
      <c r="AI109" s="15"/>
    </row>
    <row r="110" spans="3:36" ht="20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7"/>
      <c r="P110" s="4"/>
      <c r="Q110" s="6"/>
      <c r="R110" s="4"/>
      <c r="S110" s="6"/>
      <c r="T110" s="4"/>
      <c r="U110" s="6"/>
      <c r="V110" s="9"/>
      <c r="W110" s="5"/>
      <c r="X110" s="3"/>
      <c r="Y110" s="5"/>
      <c r="Z110" s="3"/>
      <c r="AA110" s="5"/>
      <c r="AB110" s="3"/>
      <c r="AC110" s="9"/>
      <c r="AD110" s="16"/>
      <c r="AE110" s="16"/>
      <c r="AF110" s="11"/>
      <c r="AG110" s="12"/>
      <c r="AH110" s="16"/>
      <c r="AI110" s="14"/>
      <c r="AJ110" s="18"/>
    </row>
    <row r="111" spans="15:35" ht="20.25">
      <c r="O111" s="7"/>
      <c r="P111" s="4"/>
      <c r="Q111" s="6"/>
      <c r="R111" s="4"/>
      <c r="S111" s="6"/>
      <c r="T111" s="4"/>
      <c r="U111" s="6"/>
      <c r="V111" s="9"/>
      <c r="W111" s="5"/>
      <c r="X111" s="3"/>
      <c r="Y111" s="5"/>
      <c r="Z111" s="3"/>
      <c r="AA111" s="5"/>
      <c r="AB111" s="3"/>
      <c r="AC111" s="9"/>
      <c r="AD111" s="15"/>
      <c r="AE111" s="15"/>
      <c r="AF111" s="15"/>
      <c r="AG111" s="15"/>
      <c r="AH111" s="16"/>
      <c r="AI111" s="15"/>
    </row>
    <row r="112" spans="15:35" ht="20.25">
      <c r="O112" s="7"/>
      <c r="P112" s="4"/>
      <c r="Q112" s="6"/>
      <c r="R112" s="4"/>
      <c r="S112" s="6"/>
      <c r="T112" s="4"/>
      <c r="U112" s="6"/>
      <c r="V112" s="9"/>
      <c r="W112" s="5"/>
      <c r="X112" s="3"/>
      <c r="Y112" s="5"/>
      <c r="Z112" s="3"/>
      <c r="AA112" s="5"/>
      <c r="AB112" s="3"/>
      <c r="AC112" s="9"/>
      <c r="AD112" s="15"/>
      <c r="AE112" s="15"/>
      <c r="AF112" s="15"/>
      <c r="AG112" s="15"/>
      <c r="AH112" s="15"/>
      <c r="AI112" s="15"/>
    </row>
    <row r="113" spans="3:36" ht="20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7"/>
      <c r="P113" s="4"/>
      <c r="Q113" s="6"/>
      <c r="R113" s="4"/>
      <c r="S113" s="6"/>
      <c r="T113" s="4"/>
      <c r="U113" s="6"/>
      <c r="V113" s="9"/>
      <c r="W113" s="5"/>
      <c r="X113" s="3"/>
      <c r="Y113" s="5"/>
      <c r="Z113" s="3"/>
      <c r="AA113" s="5"/>
      <c r="AB113" s="3"/>
      <c r="AC113" s="9"/>
      <c r="AD113" s="16"/>
      <c r="AE113" s="16"/>
      <c r="AF113" s="11"/>
      <c r="AG113" s="12"/>
      <c r="AH113" s="16"/>
      <c r="AI113" s="14"/>
      <c r="AJ113" s="18"/>
    </row>
    <row r="114" spans="30:35" ht="20.25">
      <c r="AD114" s="15"/>
      <c r="AE114" s="15"/>
      <c r="AF114" s="15"/>
      <c r="AG114" s="15"/>
      <c r="AH114" s="15"/>
      <c r="AI114" s="15"/>
    </row>
    <row r="115" spans="30:35" ht="20.25">
      <c r="AD115" s="15"/>
      <c r="AE115" s="15"/>
      <c r="AF115" s="15"/>
      <c r="AG115" s="15"/>
      <c r="AH115" s="15"/>
      <c r="AI115" s="15"/>
    </row>
  </sheetData>
  <printOptions/>
  <pageMargins left="0.75" right="0.75" top="0.68" bottom="0.5" header="0.4921259845" footer="0.4921259845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"/>
  <sheetViews>
    <sheetView zoomScale="50" zoomScaleNormal="50" workbookViewId="0" topLeftCell="M3">
      <selection activeCell="Z24" sqref="Z24"/>
    </sheetView>
  </sheetViews>
  <sheetFormatPr defaultColWidth="8.72265625" defaultRowHeight="20.25"/>
  <cols>
    <col min="27" max="27" width="7.2734375" style="0" customWidth="1"/>
  </cols>
  <sheetData>
    <row r="1" spans="4:26" ht="20.25">
      <c r="D1" t="s">
        <v>6</v>
      </c>
      <c r="E1" t="s">
        <v>7</v>
      </c>
      <c r="S1" s="8"/>
      <c r="Z1" s="8"/>
    </row>
    <row r="2" spans="4:26" ht="20.25">
      <c r="D2" t="s">
        <v>12</v>
      </c>
      <c r="F2" t="s">
        <v>13</v>
      </c>
      <c r="M2" s="1" t="s">
        <v>28</v>
      </c>
      <c r="N2" s="1"/>
      <c r="O2" s="1"/>
      <c r="P2" s="1"/>
      <c r="Q2" s="1"/>
      <c r="R2" s="1"/>
      <c r="S2" s="8"/>
      <c r="T2" s="2" t="s">
        <v>35</v>
      </c>
      <c r="U2" s="2"/>
      <c r="V2" s="2"/>
      <c r="W2" s="2"/>
      <c r="X2" s="2"/>
      <c r="Y2" s="2"/>
      <c r="Z2" s="8"/>
    </row>
    <row r="3" spans="1:30" ht="60.75">
      <c r="A3" t="s">
        <v>98</v>
      </c>
      <c r="B3" s="22" t="s">
        <v>24</v>
      </c>
      <c r="C3" s="22" t="s">
        <v>25</v>
      </c>
      <c r="D3" s="22" t="s">
        <v>1</v>
      </c>
      <c r="E3" s="22" t="s">
        <v>3</v>
      </c>
      <c r="F3" s="22" t="s">
        <v>4</v>
      </c>
      <c r="G3" s="22" t="s">
        <v>8</v>
      </c>
      <c r="H3" s="22" t="s">
        <v>10</v>
      </c>
      <c r="I3" s="22" t="s">
        <v>11</v>
      </c>
      <c r="J3" s="22" t="s">
        <v>15</v>
      </c>
      <c r="K3" s="22" t="s">
        <v>16</v>
      </c>
      <c r="L3" s="22" t="s">
        <v>18</v>
      </c>
      <c r="M3" s="1" t="s">
        <v>31</v>
      </c>
      <c r="N3" s="1" t="s">
        <v>30</v>
      </c>
      <c r="O3" s="1" t="s">
        <v>32</v>
      </c>
      <c r="P3" s="1" t="s">
        <v>33</v>
      </c>
      <c r="Q3" s="1" t="s">
        <v>42</v>
      </c>
      <c r="R3" s="1" t="s">
        <v>43</v>
      </c>
      <c r="S3" s="1" t="s">
        <v>34</v>
      </c>
      <c r="T3" s="2" t="s">
        <v>31</v>
      </c>
      <c r="U3" s="2" t="s">
        <v>30</v>
      </c>
      <c r="V3" s="2" t="s">
        <v>32</v>
      </c>
      <c r="W3" s="2" t="s">
        <v>33</v>
      </c>
      <c r="X3" s="2" t="s">
        <v>42</v>
      </c>
      <c r="Y3" s="2" t="s">
        <v>43</v>
      </c>
      <c r="Z3" s="2" t="s">
        <v>36</v>
      </c>
      <c r="AA3" s="23" t="s">
        <v>86</v>
      </c>
      <c r="AB3" s="23" t="s">
        <v>41</v>
      </c>
      <c r="AC3" s="23" t="s">
        <v>87</v>
      </c>
      <c r="AD3" s="23"/>
    </row>
    <row r="4" spans="4:27" ht="20.25">
      <c r="D4" t="s">
        <v>2</v>
      </c>
      <c r="E4" t="s">
        <v>67</v>
      </c>
      <c r="F4" t="s">
        <v>5</v>
      </c>
      <c r="G4" t="s">
        <v>9</v>
      </c>
      <c r="H4" t="s">
        <v>9</v>
      </c>
      <c r="I4" t="s">
        <v>9</v>
      </c>
      <c r="J4" t="s">
        <v>14</v>
      </c>
      <c r="K4" t="s">
        <v>14</v>
      </c>
      <c r="L4" t="s">
        <v>19</v>
      </c>
      <c r="M4" t="s">
        <v>29</v>
      </c>
      <c r="N4" t="s">
        <v>44</v>
      </c>
      <c r="O4" t="s">
        <v>29</v>
      </c>
      <c r="P4" t="s">
        <v>44</v>
      </c>
      <c r="Q4" t="s">
        <v>29</v>
      </c>
      <c r="R4" t="s">
        <v>44</v>
      </c>
      <c r="S4" s="8" t="s">
        <v>66</v>
      </c>
      <c r="T4" t="s">
        <v>29</v>
      </c>
      <c r="U4" t="s">
        <v>44</v>
      </c>
      <c r="V4" t="s">
        <v>29</v>
      </c>
      <c r="W4" t="s">
        <v>44</v>
      </c>
      <c r="X4" t="s">
        <v>29</v>
      </c>
      <c r="Y4" t="s">
        <v>44</v>
      </c>
      <c r="Z4" s="8" t="s">
        <v>66</v>
      </c>
      <c r="AA4" t="s">
        <v>66</v>
      </c>
    </row>
    <row r="5" spans="1:29" ht="20.25">
      <c r="A5" s="2"/>
      <c r="B5" s="2"/>
      <c r="C5" s="3" t="s">
        <v>55</v>
      </c>
      <c r="D5" s="3">
        <v>0.018</v>
      </c>
      <c r="E5" s="3" t="s">
        <v>55</v>
      </c>
      <c r="F5" s="3"/>
      <c r="G5" s="3"/>
      <c r="H5" s="3"/>
      <c r="I5" s="3"/>
      <c r="J5" s="3"/>
      <c r="K5" s="3"/>
      <c r="L5" s="3" t="s">
        <v>97</v>
      </c>
      <c r="M5" s="4" t="s">
        <v>55</v>
      </c>
      <c r="N5" s="6" t="s">
        <v>55</v>
      </c>
      <c r="O5" s="4" t="s">
        <v>55</v>
      </c>
      <c r="P5" s="6" t="s">
        <v>55</v>
      </c>
      <c r="Q5" s="4" t="s">
        <v>55</v>
      </c>
      <c r="R5" s="6" t="s">
        <v>55</v>
      </c>
      <c r="S5" s="9" t="e">
        <f>(3*(M5*N5+O5*P5+Q5*R5)-(M5+O5+Q5)*(N5+P5+R5))/(3*(M5^2+O5^2+Q5^2)-(M5+O5+Q5)^2)</f>
        <v>#VALUE!</v>
      </c>
      <c r="T5" s="5" t="s">
        <v>55</v>
      </c>
      <c r="U5" s="3" t="s">
        <v>55</v>
      </c>
      <c r="V5" s="5" t="s">
        <v>55</v>
      </c>
      <c r="W5" s="3" t="s">
        <v>55</v>
      </c>
      <c r="X5" s="5" t="s">
        <v>55</v>
      </c>
      <c r="Y5" s="3" t="s">
        <v>55</v>
      </c>
      <c r="Z5" s="9" t="e">
        <f>(3*(T5*U5+V5*W5+X5*Y5)-(T5+V5+X5)*(U5+W5+Y5))/(3*(T5^2+V5^2+X5^2)-(T5+V5+X5)^2)</f>
        <v>#VALUE!</v>
      </c>
      <c r="AA5" s="16" t="e">
        <f>E5/(0.08*D5*2)*0.0001744</f>
        <v>#VALUE!</v>
      </c>
      <c r="AB5" s="13" t="e">
        <f>ABS(S5-Z5)/AA5</f>
        <v>#VALUE!</v>
      </c>
      <c r="AC5" s="18" t="e">
        <f>-(S5+Z5)/(2*AA5)</f>
        <v>#VALUE!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Praha 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PC-418</dc:creator>
  <cp:keywords/>
  <dc:description/>
  <cp:lastModifiedBy>PC-418</cp:lastModifiedBy>
  <cp:lastPrinted>2001-08-08T10:38:57Z</cp:lastPrinted>
  <dcterms:created xsi:type="dcterms:W3CDTF">2001-08-03T08:48:03Z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