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05" windowWidth="13950" windowHeight="8325" activeTab="2"/>
  </bookViews>
  <sheets>
    <sheet name="density" sheetId="1" r:id="rId1"/>
    <sheet name="gr" sheetId="2" r:id="rId2"/>
    <sheet name="Leveque" sheetId="3" r:id="rId3"/>
  </sheets>
  <definedNames>
    <definedName name="b">'Leveque'!$B$6</definedName>
    <definedName name="cp">'Leveque'!$E$2</definedName>
    <definedName name="h">'Leveque'!$B$5</definedName>
    <definedName name="l">'Leveque'!$B$4</definedName>
    <definedName name="p">'Leveque'!$B$8</definedName>
    <definedName name="q">'Leveque'!$B$2</definedName>
    <definedName name="qh">'Leveque'!$B$3</definedName>
    <definedName name="rho">'Leveque'!$E$1</definedName>
    <definedName name="u">'Leveque'!$B$7</definedName>
  </definedNames>
  <calcPr fullCalcOnLoad="1"/>
</workbook>
</file>

<file path=xl/sharedStrings.xml><?xml version="1.0" encoding="utf-8"?>
<sst xmlns="http://schemas.openxmlformats.org/spreadsheetml/2006/main" count="38" uniqueCount="36">
  <si>
    <t>Water Sestak p.34</t>
  </si>
  <si>
    <t>T [C]</t>
  </si>
  <si>
    <t>v [m^3/t]</t>
  </si>
  <si>
    <t>dens [kg/m^3]</t>
  </si>
  <si>
    <t>1/rho drho/dt</t>
  </si>
  <si>
    <t xml:space="preserve"> b=0.00001( -0.004 T^2 +  0.9 T - 2.5)</t>
  </si>
  <si>
    <t>T</t>
  </si>
  <si>
    <t>cp</t>
  </si>
  <si>
    <t>lambda</t>
  </si>
  <si>
    <t>rho</t>
  </si>
  <si>
    <t>ny</t>
  </si>
  <si>
    <t>mi</t>
  </si>
  <si>
    <t>beta</t>
  </si>
  <si>
    <t>beta/(mi*cp)</t>
  </si>
  <si>
    <t>Q=</t>
  </si>
  <si>
    <t>ml/s</t>
  </si>
  <si>
    <t>m^3/s</t>
  </si>
  <si>
    <t>Qh</t>
  </si>
  <si>
    <t>L=</t>
  </si>
  <si>
    <t>H=</t>
  </si>
  <si>
    <t>B=</t>
  </si>
  <si>
    <t>T in</t>
  </si>
  <si>
    <t>beta / c mi</t>
  </si>
  <si>
    <t>delta</t>
  </si>
  <si>
    <t>umean=</t>
  </si>
  <si>
    <t>[m/s]</t>
  </si>
  <si>
    <t>rho=</t>
  </si>
  <si>
    <t>cp=</t>
  </si>
  <si>
    <t>a</t>
  </si>
  <si>
    <t xml:space="preserve"> </t>
  </si>
  <si>
    <t>alfa mean</t>
  </si>
  <si>
    <t>W</t>
  </si>
  <si>
    <t>ZG</t>
  </si>
  <si>
    <t>P=</t>
  </si>
  <si>
    <t>[w]</t>
  </si>
  <si>
    <t>zgmax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</si>
</sst>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"/>
    <numFmt numFmtId="166" formatCode="0.0"/>
  </numFmts>
  <fonts count="7">
    <font>
      <sz val="16"/>
      <name val="Times New Roman"/>
      <family val="0"/>
    </font>
    <font>
      <sz val="14"/>
      <name val="Times New Roman"/>
      <family val="1"/>
    </font>
    <font>
      <sz val="15"/>
      <name val="Times New Roman"/>
      <family val="1"/>
    </font>
    <font>
      <sz val="15"/>
      <name val="Symbol"/>
      <family val="1"/>
    </font>
    <font>
      <vertAlign val="superscript"/>
      <sz val="15"/>
      <name val="Times New Roman"/>
      <family val="1"/>
    </font>
    <font>
      <i/>
      <sz val="15"/>
      <name val="Times New Roman"/>
      <family val="1"/>
    </font>
    <font>
      <i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Water temperature expansion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2975"/>
          <c:w val="0.94225"/>
          <c:h val="0.87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density!$A$5:$A$40</c:f>
              <c:numCache/>
            </c:numRef>
          </c:xVal>
          <c:yVal>
            <c:numRef>
              <c:f>density!$B$5:$B$40</c:f>
            </c:numRef>
          </c:yVal>
          <c:smooth val="1"/>
        </c:ser>
        <c:ser>
          <c:idx val="65533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density!$A$5:$A$40</c:f>
              <c:numCache/>
            </c:numRef>
          </c:xVal>
          <c:yVal>
            <c:numRef>
              <c:f>density!$C$5:$C$40</c:f>
            </c:numRef>
          </c:yVal>
          <c:smooth val="1"/>
        </c:ser>
        <c:ser>
          <c:idx val="6553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density!$A$5:$A$40</c:f>
              <c:numCache/>
            </c:numRef>
          </c:xVal>
          <c:yVal>
            <c:numRef>
              <c:f>density!$D$5:$D$40</c:f>
            </c:numRef>
          </c:yVal>
          <c:smooth val="1"/>
        </c:ser>
        <c:ser>
          <c:idx val="2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density!$A$5:$A$40</c:f>
              <c:numCache/>
            </c:numRef>
          </c:xVal>
          <c:yVal>
            <c:numRef>
              <c:f>density!$E$5:$E$40</c:f>
              <c:numCache/>
            </c:numRef>
          </c:yVal>
          <c:smooth val="1"/>
        </c:ser>
        <c:ser>
          <c:idx val="1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/>
          </c:trendline>
          <c:xVal>
            <c:numRef>
              <c:f>density!$A$5:$A$40</c:f>
              <c:numCache/>
            </c:numRef>
          </c:xVal>
          <c:yVal>
            <c:numRef>
              <c:f>density!$F$5:$F$40</c:f>
              <c:numCache/>
            </c:numRef>
          </c:yVal>
          <c:smooth val="1"/>
        </c:ser>
        <c:axId val="46086128"/>
        <c:axId val="12121969"/>
      </c:scatterChart>
      <c:valAx>
        <c:axId val="46086128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1" u="none" baseline="0">
                    <a:latin typeface="Times New Roman"/>
                    <a:ea typeface="Times New Roman"/>
                    <a:cs typeface="Times New Roman"/>
                  </a:rPr>
                  <a:t>T</a:t>
                </a:r>
                <a:r>
                  <a:rPr lang="en-US" cap="none" sz="1500" b="0" i="0" u="none" baseline="0">
                    <a:latin typeface="Times New Roman"/>
                    <a:ea typeface="Times New Roman"/>
                    <a:cs typeface="Times New Roman"/>
                  </a:rPr>
                  <a:t> [C]</a:t>
                </a:r>
              </a:p>
            </c:rich>
          </c:tx>
          <c:layout>
            <c:manualLayout>
              <c:xMode val="factor"/>
              <c:yMode val="factor"/>
              <c:x val="0.02175"/>
              <c:y val="0.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2121969"/>
        <c:crossesAt val="1E-05"/>
        <c:crossBetween val="midCat"/>
        <c:dispUnits/>
        <c:majorUnit val="10"/>
        <c:minorUnit val="10"/>
      </c:valAx>
      <c:valAx>
        <c:axId val="12121969"/>
        <c:scaling>
          <c:logBase val="10"/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/>
                  <a:t>b</a:t>
                </a:r>
                <a:r>
                  <a:rPr lang="en-US" cap="none" sz="1500" b="0" i="0" u="none" baseline="0">
                    <a:latin typeface="Times New Roman"/>
                    <a:ea typeface="Times New Roman"/>
                    <a:cs typeface="Times New Roman"/>
                  </a:rPr>
                  <a:t> [1/K]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60861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125"/>
          <c:w val="0.96625"/>
          <c:h val="0.95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'gr'!$A$3:$A$8</c:f>
              <c:numCache/>
            </c:numRef>
          </c:xVal>
          <c:yVal>
            <c:numRef>
              <c:f>'gr'!$B$3:$B$8</c:f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'gr'!$A$3:$A$8</c:f>
              <c:numCache/>
            </c:numRef>
          </c:xVal>
          <c:yVal>
            <c:numRef>
              <c:f>'gr'!$C$3:$C$8</c:f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'gr'!$A$3:$A$8</c:f>
              <c:numCache/>
            </c:numRef>
          </c:xVal>
          <c:yVal>
            <c:numRef>
              <c:f>'gr'!$D$3:$D$8</c:f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'gr'!$A$3:$A$8</c:f>
              <c:numCache/>
            </c:numRef>
          </c:xVal>
          <c:yVal>
            <c:numRef>
              <c:f>'gr'!$E$3:$E$8</c:f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'gr'!$A$3:$A$8</c:f>
              <c:numCache/>
            </c:numRef>
          </c:xVal>
          <c:yVal>
            <c:numRef>
              <c:f>'gr'!$F$3:$F$8</c:f>
            </c:numRef>
          </c:yVal>
          <c:smooth val="1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'gr'!$A$3:$A$8</c:f>
              <c:numCache/>
            </c:numRef>
          </c:xVal>
          <c:yVal>
            <c:numRef>
              <c:f>'gr'!$G$3:$G$8</c:f>
            </c:numRef>
          </c:yVal>
          <c:smooth val="1"/>
        </c:ser>
        <c:ser>
          <c:idx val="5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poly"/>
            <c:order val="2"/>
            <c:dispEq val="1"/>
            <c:dispRSqr val="0"/>
            <c:trendlineLbl/>
          </c:trendline>
          <c:xVal>
            <c:numRef>
              <c:f>'gr'!$A$3:$A$8</c:f>
              <c:numCache/>
            </c:numRef>
          </c:xVal>
          <c:yVal>
            <c:numRef>
              <c:f>'gr'!$H$3:$H$8</c:f>
              <c:numCache/>
            </c:numRef>
          </c:yVal>
          <c:smooth val="1"/>
        </c:ser>
        <c:axId val="41988858"/>
        <c:axId val="42355403"/>
      </c:scatterChart>
      <c:valAx>
        <c:axId val="41988858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1" u="none" baseline="0">
                    <a:latin typeface="Times New Roman"/>
                    <a:ea typeface="Times New Roman"/>
                    <a:cs typeface="Times New Roman"/>
                  </a:rPr>
                  <a:t>T</a:t>
                </a:r>
                <a:r>
                  <a:rPr lang="en-US" cap="none" sz="1500" b="0" i="0" u="none" baseline="0">
                    <a:latin typeface="Times New Roman"/>
                    <a:ea typeface="Times New Roman"/>
                    <a:cs typeface="Times New Roman"/>
                  </a:rPr>
                  <a:t> [C]</a:t>
                </a:r>
              </a:p>
            </c:rich>
          </c:tx>
          <c:layout>
            <c:manualLayout>
              <c:xMode val="factor"/>
              <c:yMode val="factor"/>
              <c:x val="0.009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2355403"/>
        <c:crossesAt val="1E-05"/>
        <c:crossBetween val="midCat"/>
        <c:dispUnits/>
        <c:majorUnit val="10"/>
        <c:minorUnit val="5"/>
      </c:valAx>
      <c:valAx>
        <c:axId val="42355403"/>
        <c:scaling>
          <c:logBase val="10"/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/>
                  <a:t>b</a:t>
                </a:r>
                <a:r>
                  <a:rPr lang="en-US" cap="none" sz="1500" b="0" i="0" u="none" baseline="0">
                    <a:latin typeface="Times New Roman"/>
                    <a:ea typeface="Times New Roman"/>
                    <a:cs typeface="Times New Roman"/>
                  </a:rPr>
                  <a:t>/(</a:t>
                </a:r>
                <a:r>
                  <a:rPr lang="en-US" cap="none" sz="1500" b="0" i="0" u="none" baseline="0"/>
                  <a:t>m</a:t>
                </a:r>
                <a:r>
                  <a:rPr lang="en-US" cap="none" sz="1500" b="0" i="0" u="none" baseline="0">
                    <a:latin typeface="Times New Roman"/>
                    <a:ea typeface="Times New Roman"/>
                    <a:cs typeface="Times New Roman"/>
                  </a:rPr>
                  <a:t>.c) [s</a:t>
                </a:r>
                <a:r>
                  <a:rPr lang="en-US" cap="none" sz="1500" b="0" i="0" u="none" baseline="30000">
                    <a:latin typeface="Times New Roman"/>
                    <a:ea typeface="Times New Roman"/>
                    <a:cs typeface="Times New Roman"/>
                  </a:rPr>
                  <a:t>3</a:t>
                </a:r>
                <a:r>
                  <a:rPr lang="en-US" cap="none" sz="1500" b="0" i="0" u="none" baseline="0">
                    <a:latin typeface="Times New Roman"/>
                    <a:ea typeface="Times New Roman"/>
                    <a:cs typeface="Times New Roman"/>
                  </a:rPr>
                  <a:t>.kg</a:t>
                </a:r>
                <a:r>
                  <a:rPr lang="en-US" cap="none" sz="1500" b="0" i="0" u="none" baseline="30000">
                    <a:latin typeface="Times New Roman"/>
                    <a:ea typeface="Times New Roman"/>
                    <a:cs typeface="Times New Roman"/>
                  </a:rPr>
                  <a:t>-1</a:t>
                </a:r>
                <a:r>
                  <a:rPr lang="en-US" cap="none" sz="1500" b="0" i="0" u="none" baseline="0">
                    <a:latin typeface="Times New Roman"/>
                    <a:ea typeface="Times New Roman"/>
                    <a:cs typeface="Times New Roman"/>
                  </a:rPr>
                  <a:t>.m</a:t>
                </a:r>
                <a:r>
                  <a:rPr lang="en-US" cap="none" sz="1500" b="0" i="0" u="none" baseline="30000">
                    <a:latin typeface="Times New Roman"/>
                    <a:ea typeface="Times New Roman"/>
                    <a:cs typeface="Times New Roman"/>
                  </a:rPr>
                  <a:t>-1</a:t>
                </a:r>
                <a:r>
                  <a:rPr lang="en-US" cap="none" sz="1500" b="0" i="0" u="none" baseline="0">
                    <a:latin typeface="Times New Roman"/>
                    <a:ea typeface="Times New Roman"/>
                    <a:cs typeface="Times New Roman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22"/>
              <c:y val="0.06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in"/>
        <c:tickLblPos val="nextTo"/>
        <c:crossAx val="419888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4</xdr:row>
      <xdr:rowOff>47625</xdr:rowOff>
    </xdr:from>
    <xdr:to>
      <xdr:col>13</xdr:col>
      <xdr:colOff>552450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4895850" y="1076325"/>
        <a:ext cx="5372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8</xdr:row>
      <xdr:rowOff>247650</xdr:rowOff>
    </xdr:from>
    <xdr:to>
      <xdr:col>13</xdr:col>
      <xdr:colOff>400050</xdr:colOff>
      <xdr:row>26</xdr:row>
      <xdr:rowOff>114300</xdr:rowOff>
    </xdr:to>
    <xdr:graphicFrame>
      <xdr:nvGraphicFramePr>
        <xdr:cNvPr id="1" name="Chart 2"/>
        <xdr:cNvGraphicFramePr/>
      </xdr:nvGraphicFramePr>
      <xdr:xfrm>
        <a:off x="885825" y="2305050"/>
        <a:ext cx="59245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G5" sqref="G5"/>
    </sheetView>
  </sheetViews>
  <sheetFormatPr defaultColWidth="8.72265625" defaultRowHeight="20.25"/>
  <cols>
    <col min="2" max="4" width="0" style="0" hidden="1" customWidth="1"/>
    <col min="5" max="5" width="12.0859375" style="0" bestFit="1" customWidth="1"/>
    <col min="7" max="7" width="10.8125" style="0" bestFit="1" customWidth="1"/>
  </cols>
  <sheetData>
    <row r="1" ht="20.25">
      <c r="A1" t="s">
        <v>0</v>
      </c>
    </row>
    <row r="2" spans="1:7" ht="20.25">
      <c r="A2" t="s">
        <v>1</v>
      </c>
      <c r="B2" t="s">
        <v>2</v>
      </c>
      <c r="C2" t="s">
        <v>3</v>
      </c>
      <c r="D2" t="s">
        <v>4</v>
      </c>
      <c r="G2" t="s">
        <v>5</v>
      </c>
    </row>
    <row r="3" spans="1:3" ht="20.25">
      <c r="A3">
        <v>5</v>
      </c>
      <c r="B3">
        <v>1</v>
      </c>
      <c r="C3" s="1">
        <f>1000/B3</f>
        <v>1000</v>
      </c>
    </row>
    <row r="4" spans="1:4" ht="20.25">
      <c r="A4">
        <v>6</v>
      </c>
      <c r="B4">
        <v>1</v>
      </c>
      <c r="C4" s="1">
        <f>1000/B4</f>
        <v>1000</v>
      </c>
      <c r="D4" s="2">
        <f>(C3-C4)/C4/(A4-A3)</f>
        <v>0</v>
      </c>
    </row>
    <row r="5" spans="1:7" ht="20.25">
      <c r="A5">
        <v>7</v>
      </c>
      <c r="B5">
        <v>1.0001</v>
      </c>
      <c r="C5" s="1">
        <f>1000/B5</f>
        <v>999.9000099990001</v>
      </c>
      <c r="D5" s="2">
        <f>(C4-C5)/C5/(A5-A4)</f>
        <v>0.00010000000000002372</v>
      </c>
      <c r="E5" s="2">
        <f>SUM(D4:D6)/3</f>
        <v>3.333333333334124E-05</v>
      </c>
      <c r="F5" s="2"/>
      <c r="G5" s="2">
        <f>0.00001*(-0.004*A5+0.9*A5-2.5)</f>
        <v>3.7720000000000005E-05</v>
      </c>
    </row>
    <row r="6" spans="1:7" ht="20.25">
      <c r="A6">
        <v>8</v>
      </c>
      <c r="B6">
        <v>1.0001</v>
      </c>
      <c r="C6" s="1">
        <f>1000/B6</f>
        <v>999.9000099990001</v>
      </c>
      <c r="D6" s="2">
        <f>(C5-C6)/C6/(A6-A5)</f>
        <v>0</v>
      </c>
      <c r="E6" s="2">
        <f aca="true" t="shared" si="0" ref="E6:E40">SUM(D5:D7)/3</f>
        <v>6.666333366661874E-05</v>
      </c>
      <c r="F6" s="2"/>
      <c r="G6" s="2">
        <f aca="true" t="shared" si="1" ref="G6:G40">0.00001*(-0.004*A6+0.9*A6-2.5)</f>
        <v>4.668000000000001E-05</v>
      </c>
    </row>
    <row r="7" spans="1:7" ht="20.25">
      <c r="A7">
        <v>9</v>
      </c>
      <c r="B7">
        <v>1.0002</v>
      </c>
      <c r="C7" s="1">
        <f>1000/B7</f>
        <v>999.8000399920016</v>
      </c>
      <c r="D7" s="2">
        <f>(C6-C7)/C7/(A7-A6)</f>
        <v>9.999000099983252E-05</v>
      </c>
      <c r="E7" s="2">
        <f t="shared" si="0"/>
        <v>5.333000033327231E-05</v>
      </c>
      <c r="F7" s="2"/>
      <c r="G7" s="2">
        <f t="shared" si="1"/>
        <v>5.564E-05</v>
      </c>
    </row>
    <row r="8" spans="1:7" ht="20.25">
      <c r="A8">
        <v>10</v>
      </c>
      <c r="B8">
        <v>1.0003</v>
      </c>
      <c r="C8" s="1">
        <f aca="true" t="shared" si="2" ref="C8:C41">1000/B8</f>
        <v>999.7000899730082</v>
      </c>
      <c r="D8" s="2">
        <f>(C3-C8)/C8/(A8-A3)</f>
        <v>5.9999999999984396E-05</v>
      </c>
      <c r="E8" s="2">
        <f t="shared" si="0"/>
        <v>5.333000033327231E-05</v>
      </c>
      <c r="F8" s="2">
        <v>8.8E-05</v>
      </c>
      <c r="G8" s="2">
        <f t="shared" si="1"/>
        <v>6.460000000000001E-05</v>
      </c>
    </row>
    <row r="9" spans="1:7" ht="20.25">
      <c r="A9">
        <v>11</v>
      </c>
      <c r="B9">
        <v>1.0003</v>
      </c>
      <c r="C9" s="1">
        <f t="shared" si="2"/>
        <v>999.7000899730082</v>
      </c>
      <c r="D9" s="2">
        <f aca="true" t="shared" si="3" ref="D9:D36">(C8-C9)/C9/(A9-A8)</f>
        <v>0</v>
      </c>
      <c r="E9" s="2">
        <f t="shared" si="0"/>
        <v>5.332333633243506E-05</v>
      </c>
      <c r="F9" s="2"/>
      <c r="G9" s="2">
        <f t="shared" si="1"/>
        <v>7.356000000000001E-05</v>
      </c>
    </row>
    <row r="10" spans="1:7" ht="20.25">
      <c r="A10">
        <v>12</v>
      </c>
      <c r="B10">
        <v>1.0004</v>
      </c>
      <c r="C10" s="1">
        <f t="shared" si="2"/>
        <v>999.6001599360256</v>
      </c>
      <c r="D10" s="2">
        <f t="shared" si="3"/>
        <v>9.997000899732079E-05</v>
      </c>
      <c r="E10" s="2">
        <f t="shared" si="0"/>
        <v>9.996334699483826E-05</v>
      </c>
      <c r="F10" s="2"/>
      <c r="G10" s="2">
        <f t="shared" si="1"/>
        <v>8.252000000000002E-05</v>
      </c>
    </row>
    <row r="11" spans="1:7" ht="20.25">
      <c r="A11">
        <v>13</v>
      </c>
      <c r="B11">
        <v>1.0006</v>
      </c>
      <c r="C11" s="1">
        <f t="shared" si="2"/>
        <v>999.4003597841296</v>
      </c>
      <c r="D11" s="2">
        <f t="shared" si="3"/>
        <v>0.000199920031987194</v>
      </c>
      <c r="E11" s="2">
        <f t="shared" si="0"/>
        <v>0.00013327669232095498</v>
      </c>
      <c r="F11" s="2"/>
      <c r="G11" s="2">
        <f t="shared" si="1"/>
        <v>9.148000000000003E-05</v>
      </c>
    </row>
    <row r="12" spans="1:7" ht="20.25">
      <c r="A12">
        <v>14</v>
      </c>
      <c r="B12">
        <v>1.0007</v>
      </c>
      <c r="C12" s="1">
        <f t="shared" si="2"/>
        <v>999.3004896572401</v>
      </c>
      <c r="D12" s="2">
        <f t="shared" si="3"/>
        <v>9.994003597835011E-05</v>
      </c>
      <c r="E12" s="2">
        <f t="shared" si="0"/>
        <v>0.00013326337231043582</v>
      </c>
      <c r="F12" s="2"/>
      <c r="G12" s="2">
        <f t="shared" si="1"/>
        <v>0.00010044000000000001</v>
      </c>
    </row>
    <row r="13" spans="1:7" ht="20.25">
      <c r="A13">
        <v>15</v>
      </c>
      <c r="B13">
        <v>1.0008</v>
      </c>
      <c r="C13" s="1">
        <f t="shared" si="2"/>
        <v>999.2006394884094</v>
      </c>
      <c r="D13" s="2">
        <f t="shared" si="3"/>
        <v>9.99300489657633E-05</v>
      </c>
      <c r="E13" s="2">
        <f t="shared" si="0"/>
        <v>0.00013323673761394338</v>
      </c>
      <c r="F13" s="2"/>
      <c r="G13" s="2">
        <f t="shared" si="1"/>
        <v>0.0001094</v>
      </c>
    </row>
    <row r="14" spans="1:7" ht="20.25">
      <c r="A14">
        <v>16</v>
      </c>
      <c r="B14">
        <v>1.001</v>
      </c>
      <c r="C14" s="1">
        <f t="shared" si="2"/>
        <v>999.0009990009991</v>
      </c>
      <c r="D14" s="2">
        <f t="shared" si="3"/>
        <v>0.00019984012789771668</v>
      </c>
      <c r="E14" s="2">
        <f t="shared" si="0"/>
        <v>0.00016652345888792602</v>
      </c>
      <c r="F14" s="2"/>
      <c r="G14" s="2">
        <f t="shared" si="1"/>
        <v>0.00011836000000000001</v>
      </c>
    </row>
    <row r="15" spans="1:7" ht="20.25">
      <c r="A15">
        <v>17</v>
      </c>
      <c r="B15">
        <v>1.0012</v>
      </c>
      <c r="C15" s="1">
        <f t="shared" si="2"/>
        <v>998.8014382740711</v>
      </c>
      <c r="D15" s="2">
        <f t="shared" si="3"/>
        <v>0.00019980019980029803</v>
      </c>
      <c r="E15" s="2">
        <f t="shared" si="0"/>
        <v>0.00016650682384181909</v>
      </c>
      <c r="F15" s="2"/>
      <c r="G15" s="2">
        <f t="shared" si="1"/>
        <v>0.00012732000000000002</v>
      </c>
    </row>
    <row r="16" spans="1:7" ht="20.25">
      <c r="A16">
        <v>18</v>
      </c>
      <c r="B16">
        <v>1.0013</v>
      </c>
      <c r="C16" s="1">
        <f t="shared" si="2"/>
        <v>998.7016878058523</v>
      </c>
      <c r="D16" s="2">
        <f t="shared" si="3"/>
        <v>9.98801438274426E-05</v>
      </c>
      <c r="E16" s="2">
        <f t="shared" si="0"/>
        <v>0.00016647356039629904</v>
      </c>
      <c r="F16" s="2"/>
      <c r="G16" s="2">
        <f t="shared" si="1"/>
        <v>0.00013628000000000002</v>
      </c>
    </row>
    <row r="17" spans="1:7" ht="20.25">
      <c r="A17">
        <v>19</v>
      </c>
      <c r="B17">
        <v>1.0015</v>
      </c>
      <c r="C17" s="1">
        <f t="shared" si="2"/>
        <v>998.5022466300549</v>
      </c>
      <c r="D17" s="2">
        <f t="shared" si="3"/>
        <v>0.00019974033756115655</v>
      </c>
      <c r="E17" s="2">
        <f t="shared" si="0"/>
        <v>0.00016644031023821049</v>
      </c>
      <c r="F17" s="2"/>
      <c r="G17" s="2">
        <f t="shared" si="1"/>
        <v>0.00014524</v>
      </c>
    </row>
    <row r="18" spans="1:7" ht="20.25">
      <c r="A18">
        <v>20</v>
      </c>
      <c r="B18">
        <v>1.0017</v>
      </c>
      <c r="C18" s="1">
        <f t="shared" si="2"/>
        <v>998.3028850953378</v>
      </c>
      <c r="D18" s="2">
        <f t="shared" si="3"/>
        <v>0.00019970044932603238</v>
      </c>
      <c r="E18" s="2">
        <f t="shared" si="0"/>
        <v>0.0001997004546353952</v>
      </c>
      <c r="F18" s="2"/>
      <c r="G18" s="2">
        <f t="shared" si="1"/>
        <v>0.00015420000000000003</v>
      </c>
    </row>
    <row r="19" spans="1:7" ht="20.25">
      <c r="A19">
        <v>21</v>
      </c>
      <c r="B19">
        <v>1.0019</v>
      </c>
      <c r="C19" s="1">
        <f t="shared" si="2"/>
        <v>998.1036031540074</v>
      </c>
      <c r="D19" s="2">
        <f t="shared" si="3"/>
        <v>0.00019966057701899663</v>
      </c>
      <c r="E19" s="2">
        <f t="shared" si="0"/>
        <v>0.00023293070243039944</v>
      </c>
      <c r="F19" s="2"/>
      <c r="G19" s="2">
        <f t="shared" si="1"/>
        <v>0.00016316000000000003</v>
      </c>
    </row>
    <row r="20" spans="1:7" ht="20.25">
      <c r="A20">
        <v>22</v>
      </c>
      <c r="B20">
        <v>1.0022</v>
      </c>
      <c r="C20" s="1">
        <f t="shared" si="2"/>
        <v>997.8048293753742</v>
      </c>
      <c r="D20" s="2">
        <f t="shared" si="3"/>
        <v>0.0002994310809461693</v>
      </c>
      <c r="E20" s="2">
        <f t="shared" si="0"/>
        <v>0.00023288420794672767</v>
      </c>
      <c r="F20" s="2"/>
      <c r="G20" s="2">
        <f t="shared" si="1"/>
        <v>0.00017212</v>
      </c>
    </row>
    <row r="21" spans="1:7" ht="20.25">
      <c r="A21">
        <v>23</v>
      </c>
      <c r="B21">
        <v>1.0024</v>
      </c>
      <c r="C21" s="1">
        <f t="shared" si="2"/>
        <v>997.6057462090982</v>
      </c>
      <c r="D21" s="2">
        <f t="shared" si="3"/>
        <v>0.00019956096587501695</v>
      </c>
      <c r="E21" s="2">
        <f t="shared" si="0"/>
        <v>0.00023283773202100233</v>
      </c>
      <c r="F21" s="2"/>
      <c r="G21" s="2">
        <f t="shared" si="1"/>
        <v>0.00018108000000000002</v>
      </c>
    </row>
    <row r="22" spans="1:7" ht="20.25">
      <c r="A22">
        <v>24</v>
      </c>
      <c r="B22">
        <v>1.0026</v>
      </c>
      <c r="C22" s="1">
        <f t="shared" si="2"/>
        <v>997.4067424695792</v>
      </c>
      <c r="D22" s="2">
        <f t="shared" si="3"/>
        <v>0.0001995211492418207</v>
      </c>
      <c r="E22" s="2">
        <f t="shared" si="0"/>
        <v>0.00023276804595255196</v>
      </c>
      <c r="F22" s="2"/>
      <c r="G22" s="2">
        <f t="shared" si="1"/>
        <v>0.00019004000000000002</v>
      </c>
    </row>
    <row r="23" spans="1:7" ht="20.25">
      <c r="A23">
        <v>25</v>
      </c>
      <c r="B23">
        <v>1.0029</v>
      </c>
      <c r="C23" s="1">
        <f t="shared" si="2"/>
        <v>997.1083856815237</v>
      </c>
      <c r="D23" s="2">
        <f t="shared" si="3"/>
        <v>0.0002992220227408182</v>
      </c>
      <c r="E23" s="2">
        <f t="shared" si="0"/>
        <v>0.00026595856256243994</v>
      </c>
      <c r="F23" s="2"/>
      <c r="G23" s="2">
        <f t="shared" si="1"/>
        <v>0.000199</v>
      </c>
    </row>
    <row r="24" spans="1:7" ht="20.25">
      <c r="A24">
        <v>26</v>
      </c>
      <c r="B24">
        <v>1.0032</v>
      </c>
      <c r="C24" s="1">
        <f t="shared" si="2"/>
        <v>996.810207336523</v>
      </c>
      <c r="D24" s="2">
        <f t="shared" si="3"/>
        <v>0.00029913251570468097</v>
      </c>
      <c r="E24" s="2">
        <f t="shared" si="0"/>
        <v>0.0002659055266376073</v>
      </c>
      <c r="F24" s="2">
        <v>0.000206</v>
      </c>
      <c r="G24" s="2">
        <f t="shared" si="1"/>
        <v>0.00020796000000000004</v>
      </c>
    </row>
    <row r="25" spans="1:7" ht="20.25">
      <c r="A25">
        <v>27</v>
      </c>
      <c r="B25">
        <v>1.0034</v>
      </c>
      <c r="C25" s="1">
        <f t="shared" si="2"/>
        <v>996.6115208291807</v>
      </c>
      <c r="D25" s="2">
        <f t="shared" si="3"/>
        <v>0.00019936204146732276</v>
      </c>
      <c r="E25" s="2">
        <f t="shared" si="0"/>
        <v>0.0002658260044735477</v>
      </c>
      <c r="F25" s="2"/>
      <c r="G25" s="2">
        <f t="shared" si="1"/>
        <v>0.00021692000000000003</v>
      </c>
    </row>
    <row r="26" spans="1:7" ht="20.25">
      <c r="A26">
        <v>28</v>
      </c>
      <c r="B26">
        <v>1.0037</v>
      </c>
      <c r="C26" s="1">
        <f t="shared" si="2"/>
        <v>996.3136395337252</v>
      </c>
      <c r="D26" s="2">
        <f t="shared" si="3"/>
        <v>0.00029898345624863935</v>
      </c>
      <c r="E26" s="2">
        <f t="shared" si="0"/>
        <v>0.0002657465298587106</v>
      </c>
      <c r="F26" s="2"/>
      <c r="G26" s="2">
        <f t="shared" si="1"/>
        <v>0.00022588000000000003</v>
      </c>
    </row>
    <row r="27" spans="1:7" ht="20.25">
      <c r="A27">
        <v>29</v>
      </c>
      <c r="B27">
        <v>1.004</v>
      </c>
      <c r="C27" s="1">
        <f t="shared" si="2"/>
        <v>996.01593625498</v>
      </c>
      <c r="D27" s="2">
        <f t="shared" si="3"/>
        <v>0.00029889409186016977</v>
      </c>
      <c r="E27" s="2">
        <f t="shared" si="0"/>
        <v>0.00029889410966174606</v>
      </c>
      <c r="F27" s="2"/>
      <c r="G27" s="2">
        <f t="shared" si="1"/>
        <v>0.00023484000000000005</v>
      </c>
    </row>
    <row r="28" spans="1:7" ht="20.25">
      <c r="A28">
        <v>30</v>
      </c>
      <c r="B28">
        <v>1.0043</v>
      </c>
      <c r="C28" s="1">
        <f t="shared" si="2"/>
        <v>995.7184108334163</v>
      </c>
      <c r="D28" s="2">
        <f t="shared" si="3"/>
        <v>0.000298804780876429</v>
      </c>
      <c r="E28" s="2">
        <f t="shared" si="0"/>
        <v>0.00031208104413998623</v>
      </c>
      <c r="F28" s="2">
        <v>0.000303</v>
      </c>
      <c r="G28" s="2">
        <f t="shared" si="1"/>
        <v>0.00024380000000000002</v>
      </c>
    </row>
    <row r="29" spans="1:7" ht="20.25">
      <c r="A29">
        <v>35</v>
      </c>
      <c r="B29">
        <v>1.006</v>
      </c>
      <c r="C29" s="1">
        <f t="shared" si="2"/>
        <v>994.0357852882704</v>
      </c>
      <c r="D29" s="2">
        <f t="shared" si="3"/>
        <v>0.00033854425968336</v>
      </c>
      <c r="E29" s="2">
        <f t="shared" si="0"/>
        <v>0.0003317339744211939</v>
      </c>
      <c r="F29" s="2"/>
      <c r="G29" s="2">
        <f t="shared" si="1"/>
        <v>0.0002886</v>
      </c>
    </row>
    <row r="30" spans="1:7" ht="20.25">
      <c r="A30">
        <v>40</v>
      </c>
      <c r="B30">
        <v>1.0078</v>
      </c>
      <c r="C30" s="1">
        <f t="shared" si="2"/>
        <v>992.2603691208573</v>
      </c>
      <c r="D30" s="2">
        <f t="shared" si="3"/>
        <v>0.00035785288270379274</v>
      </c>
      <c r="E30" s="2">
        <f t="shared" si="0"/>
        <v>0.0003710488324726352</v>
      </c>
      <c r="F30" s="2">
        <v>0.000385</v>
      </c>
      <c r="G30" s="2">
        <f t="shared" si="1"/>
        <v>0.0003334000000000001</v>
      </c>
    </row>
    <row r="31" spans="1:7" ht="20.25">
      <c r="A31">
        <v>45</v>
      </c>
      <c r="B31">
        <v>1.0099</v>
      </c>
      <c r="C31" s="1">
        <f t="shared" si="2"/>
        <v>990.1970492127933</v>
      </c>
      <c r="D31" s="2">
        <f t="shared" si="3"/>
        <v>0.0004167493550307529</v>
      </c>
      <c r="E31" s="2">
        <f t="shared" si="0"/>
        <v>0.0004034296464627222</v>
      </c>
      <c r="F31" s="2"/>
      <c r="G31" s="2">
        <f t="shared" si="1"/>
        <v>0.00037820000000000003</v>
      </c>
    </row>
    <row r="32" spans="1:7" ht="20.25">
      <c r="A32">
        <v>50</v>
      </c>
      <c r="B32">
        <v>1.0121</v>
      </c>
      <c r="C32" s="1">
        <f t="shared" si="2"/>
        <v>988.0446596186148</v>
      </c>
      <c r="D32" s="2">
        <f t="shared" si="3"/>
        <v>0.00043568670165362085</v>
      </c>
      <c r="E32" s="2">
        <f t="shared" si="0"/>
        <v>0.00040929767577982146</v>
      </c>
      <c r="F32" s="2">
        <v>0.000457</v>
      </c>
      <c r="G32" s="2">
        <f t="shared" si="1"/>
        <v>0.000423</v>
      </c>
    </row>
    <row r="33" spans="1:7" ht="20.25">
      <c r="A33">
        <v>55</v>
      </c>
      <c r="B33">
        <v>1.014</v>
      </c>
      <c r="C33" s="1">
        <f t="shared" si="2"/>
        <v>986.1932938856015</v>
      </c>
      <c r="D33" s="2">
        <f t="shared" si="3"/>
        <v>0.0003754569706550906</v>
      </c>
      <c r="E33" s="2">
        <f t="shared" si="0"/>
        <v>0.00047419450483924907</v>
      </c>
      <c r="F33" s="2"/>
      <c r="G33" s="2">
        <f t="shared" si="1"/>
        <v>0.00046780000000000004</v>
      </c>
    </row>
    <row r="34" spans="1:7" ht="20.25">
      <c r="A34">
        <v>60</v>
      </c>
      <c r="B34">
        <v>1.0171</v>
      </c>
      <c r="C34" s="1">
        <f t="shared" si="2"/>
        <v>983.1874938550783</v>
      </c>
      <c r="D34" s="2">
        <f t="shared" si="3"/>
        <v>0.0006114398422090359</v>
      </c>
      <c r="E34" s="2">
        <f t="shared" si="0"/>
        <v>0.0005124939364743352</v>
      </c>
      <c r="F34" s="2">
        <v>0.000523</v>
      </c>
      <c r="G34" s="2">
        <f t="shared" si="1"/>
        <v>0.0005126</v>
      </c>
    </row>
    <row r="35" spans="1:7" ht="20.25">
      <c r="A35">
        <v>65</v>
      </c>
      <c r="B35">
        <v>1.0199</v>
      </c>
      <c r="C35" s="1">
        <f t="shared" si="2"/>
        <v>980.4882831650161</v>
      </c>
      <c r="D35" s="2">
        <f t="shared" si="3"/>
        <v>0.0005505849965588793</v>
      </c>
      <c r="E35" s="2">
        <f t="shared" si="0"/>
        <v>0.0005769026810011971</v>
      </c>
      <c r="F35" s="2"/>
      <c r="G35" s="2">
        <f t="shared" si="1"/>
        <v>0.0005574000000000001</v>
      </c>
    </row>
    <row r="36" spans="1:7" ht="20.25">
      <c r="A36">
        <v>70</v>
      </c>
      <c r="B36">
        <v>1.0228</v>
      </c>
      <c r="C36" s="1">
        <f t="shared" si="2"/>
        <v>977.7082518576458</v>
      </c>
      <c r="D36" s="2">
        <f t="shared" si="3"/>
        <v>0.000568683204235676</v>
      </c>
      <c r="E36" s="2">
        <f t="shared" si="0"/>
        <v>0.0005751491056487785</v>
      </c>
      <c r="F36" s="2">
        <v>0.000585</v>
      </c>
      <c r="G36" s="2">
        <f t="shared" si="1"/>
        <v>0.0006022</v>
      </c>
    </row>
    <row r="37" spans="1:7" ht="20.25">
      <c r="A37">
        <v>75</v>
      </c>
      <c r="B37">
        <v>1.0259</v>
      </c>
      <c r="C37" s="1">
        <f t="shared" si="2"/>
        <v>974.7538746466516</v>
      </c>
      <c r="D37" s="2">
        <f>(C36-C37)/C37/(A37-A36)</f>
        <v>0.0006061791161517803</v>
      </c>
      <c r="E37" s="2">
        <f t="shared" si="0"/>
        <v>0.0006060666258847376</v>
      </c>
      <c r="F37" s="2"/>
      <c r="G37" s="2">
        <f t="shared" si="1"/>
        <v>0.0006470000000000001</v>
      </c>
    </row>
    <row r="38" spans="1:7" ht="20.25">
      <c r="A38">
        <v>80</v>
      </c>
      <c r="B38">
        <v>1.0292</v>
      </c>
      <c r="C38" s="1">
        <f t="shared" si="2"/>
        <v>971.628449280995</v>
      </c>
      <c r="D38" s="2">
        <f>(C37-C38)/C38/(A38-A37)</f>
        <v>0.0006433375572667567</v>
      </c>
      <c r="E38" s="2">
        <f t="shared" si="0"/>
        <v>0.0006367413396432047</v>
      </c>
      <c r="F38" s="2">
        <v>0.000643</v>
      </c>
      <c r="G38" s="2">
        <f t="shared" si="1"/>
        <v>0.0006918000000000001</v>
      </c>
    </row>
    <row r="39" spans="1:7" ht="20.25">
      <c r="A39">
        <v>85</v>
      </c>
      <c r="B39">
        <v>1.0326</v>
      </c>
      <c r="C39" s="1">
        <f t="shared" si="2"/>
        <v>968.4292078249081</v>
      </c>
      <c r="D39" s="2">
        <f>(C38-C39)/C39/(A39-A38)</f>
        <v>0.0006607073455110773</v>
      </c>
      <c r="E39" s="2">
        <f t="shared" si="0"/>
        <v>0.0006606484494184314</v>
      </c>
      <c r="F39" s="2"/>
      <c r="G39" s="2">
        <f t="shared" si="1"/>
        <v>0.0007366</v>
      </c>
    </row>
    <row r="40" spans="1:7" ht="20.25">
      <c r="A40">
        <v>90</v>
      </c>
      <c r="B40">
        <v>1.0361</v>
      </c>
      <c r="C40" s="1">
        <f t="shared" si="2"/>
        <v>965.1578033008396</v>
      </c>
      <c r="D40" s="2">
        <f>(C39-C40)/C40/(A40-A39)</f>
        <v>0.0006779004454774601</v>
      </c>
      <c r="E40" s="2">
        <f t="shared" si="0"/>
        <v>0.0006842748551437214</v>
      </c>
      <c r="F40" s="2">
        <v>0.000698</v>
      </c>
      <c r="G40" s="2">
        <f t="shared" si="1"/>
        <v>0.0007814</v>
      </c>
    </row>
    <row r="41" spans="1:4" ht="20.25">
      <c r="A41">
        <v>95</v>
      </c>
      <c r="B41">
        <v>1.0398</v>
      </c>
      <c r="C41" s="1">
        <f t="shared" si="2"/>
        <v>961.7234083477591</v>
      </c>
      <c r="D41" s="2">
        <f>(C40-C41)/C41/(A41-A40)</f>
        <v>0.0007142167744426266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2">
      <selection activeCell="K7" sqref="K7"/>
    </sheetView>
  </sheetViews>
  <sheetFormatPr defaultColWidth="8.72265625" defaultRowHeight="20.25"/>
  <cols>
    <col min="2" max="7" width="8.72265625" style="0" hidden="1" customWidth="1"/>
    <col min="9" max="9" width="8.8125" style="0" bestFit="1" customWidth="1"/>
  </cols>
  <sheetData>
    <row r="2" spans="1:8" ht="20.25">
      <c r="A2" t="s">
        <v>6</v>
      </c>
      <c r="B2" t="s">
        <v>9</v>
      </c>
      <c r="C2" t="s">
        <v>7</v>
      </c>
      <c r="D2" t="s">
        <v>8</v>
      </c>
      <c r="E2" t="s">
        <v>10</v>
      </c>
      <c r="F2" t="s">
        <v>11</v>
      </c>
      <c r="G2" t="s">
        <v>12</v>
      </c>
      <c r="H2" t="s">
        <v>13</v>
      </c>
    </row>
    <row r="3" spans="1:9" ht="20.25">
      <c r="A3">
        <v>10</v>
      </c>
      <c r="B3">
        <v>999.7</v>
      </c>
      <c r="C3">
        <v>4192</v>
      </c>
      <c r="D3">
        <v>0.587</v>
      </c>
      <c r="E3" s="3">
        <v>1.304E-06</v>
      </c>
      <c r="F3" s="3">
        <f aca="true" t="shared" si="0" ref="F3:F8">E3*B3</f>
        <v>0.0013036088</v>
      </c>
      <c r="G3" s="3">
        <v>8.8E-05</v>
      </c>
      <c r="H3" s="3">
        <f aca="true" t="shared" si="1" ref="H3:H8">G3/(F3*C3)</f>
        <v>1.610327148160839E-05</v>
      </c>
      <c r="I3">
        <f>(0.00000004*A3^2+0.000002*A3-0.000008)</f>
        <v>1.5999999999999996E-05</v>
      </c>
    </row>
    <row r="4" spans="1:9" ht="20.25">
      <c r="A4">
        <v>20</v>
      </c>
      <c r="B4">
        <v>998.2</v>
      </c>
      <c r="C4">
        <v>4182</v>
      </c>
      <c r="D4">
        <v>0.604</v>
      </c>
      <c r="E4" s="3">
        <v>1.004E-06</v>
      </c>
      <c r="F4" s="3">
        <f t="shared" si="0"/>
        <v>0.0010021928000000001</v>
      </c>
      <c r="G4" s="3">
        <v>0.000206</v>
      </c>
      <c r="H4" s="3">
        <f t="shared" si="1"/>
        <v>4.915094967894047E-05</v>
      </c>
      <c r="I4">
        <f aca="true" t="shared" si="2" ref="I3:I8">(0.00000004*A4^2+0.000002*A4-0.000008)</f>
        <v>4.7999999999999994E-05</v>
      </c>
    </row>
    <row r="5" spans="1:9" ht="20.25">
      <c r="A5">
        <v>30</v>
      </c>
      <c r="B5">
        <v>995.65</v>
      </c>
      <c r="C5">
        <v>4178</v>
      </c>
      <c r="D5">
        <v>0.618</v>
      </c>
      <c r="E5" s="3">
        <v>8.01E-07</v>
      </c>
      <c r="F5" s="3">
        <f t="shared" si="0"/>
        <v>0.0007975156500000001</v>
      </c>
      <c r="G5" s="3">
        <v>0.000303</v>
      </c>
      <c r="H5" s="3">
        <f t="shared" si="1"/>
        <v>9.093581819018339E-05</v>
      </c>
      <c r="I5">
        <f t="shared" si="2"/>
        <v>8.8E-05</v>
      </c>
    </row>
    <row r="6" spans="1:9" ht="20.25">
      <c r="A6">
        <v>40</v>
      </c>
      <c r="B6">
        <v>992.2</v>
      </c>
      <c r="C6">
        <v>4178</v>
      </c>
      <c r="D6">
        <v>0.632</v>
      </c>
      <c r="E6" s="3">
        <v>6.58E-07</v>
      </c>
      <c r="F6" s="3">
        <f t="shared" si="0"/>
        <v>0.0006528676</v>
      </c>
      <c r="G6" s="3">
        <v>0.000385</v>
      </c>
      <c r="H6" s="3">
        <f t="shared" si="1"/>
        <v>0.0001411455458316186</v>
      </c>
      <c r="I6">
        <f t="shared" si="2"/>
        <v>0.00013599999999999997</v>
      </c>
    </row>
    <row r="7" spans="1:9" ht="20.25">
      <c r="A7">
        <v>50</v>
      </c>
      <c r="B7">
        <v>988</v>
      </c>
      <c r="C7">
        <v>4181</v>
      </c>
      <c r="D7">
        <v>0.643</v>
      </c>
      <c r="E7" s="3">
        <v>5.53E-07</v>
      </c>
      <c r="F7" s="3">
        <f t="shared" si="0"/>
        <v>0.000546364</v>
      </c>
      <c r="G7" s="3">
        <v>0.000457</v>
      </c>
      <c r="H7" s="3">
        <f t="shared" si="1"/>
        <v>0.000200057094281004</v>
      </c>
      <c r="I7">
        <f t="shared" si="2"/>
        <v>0.00019199999999999998</v>
      </c>
    </row>
    <row r="8" spans="1:9" ht="20.25">
      <c r="A8">
        <v>60</v>
      </c>
      <c r="B8">
        <v>983.2</v>
      </c>
      <c r="C8">
        <v>4184</v>
      </c>
      <c r="D8">
        <v>0.654</v>
      </c>
      <c r="E8" s="3">
        <v>4.74E-07</v>
      </c>
      <c r="F8" s="3">
        <f t="shared" si="0"/>
        <v>0.0004660368</v>
      </c>
      <c r="G8" s="3">
        <v>0.000523</v>
      </c>
      <c r="H8" s="3">
        <f t="shared" si="1"/>
        <v>0.0002682191620919206</v>
      </c>
      <c r="I8">
        <f t="shared" si="2"/>
        <v>0.00025600000000000004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C18" sqref="C18"/>
    </sheetView>
  </sheetViews>
  <sheetFormatPr defaultColWidth="8.72265625" defaultRowHeight="20.25"/>
  <cols>
    <col min="2" max="2" width="8.8125" style="0" bestFit="1" customWidth="1"/>
    <col min="4" max="4" width="12.0859375" style="0" bestFit="1" customWidth="1"/>
  </cols>
  <sheetData>
    <row r="1" spans="1:5" ht="20.25">
      <c r="A1" t="s">
        <v>14</v>
      </c>
      <c r="B1" s="4">
        <v>60</v>
      </c>
      <c r="C1" t="s">
        <v>15</v>
      </c>
      <c r="D1" t="s">
        <v>26</v>
      </c>
      <c r="E1">
        <v>1000</v>
      </c>
    </row>
    <row r="2" spans="1:5" ht="20.25">
      <c r="A2" t="s">
        <v>14</v>
      </c>
      <c r="B2">
        <f>B1*0.000001</f>
        <v>5.9999999999999995E-05</v>
      </c>
      <c r="C2" t="s">
        <v>16</v>
      </c>
      <c r="D2" t="s">
        <v>27</v>
      </c>
      <c r="E2">
        <v>4180</v>
      </c>
    </row>
    <row r="3" spans="1:4" ht="20.25">
      <c r="A3" t="s">
        <v>17</v>
      </c>
      <c r="B3">
        <f>q/2</f>
        <v>2.9999999999999997E-05</v>
      </c>
      <c r="D3" t="s">
        <v>29</v>
      </c>
    </row>
    <row r="4" spans="1:2" ht="20.25">
      <c r="A4" t="s">
        <v>18</v>
      </c>
      <c r="B4">
        <f>0.56</f>
        <v>0.56</v>
      </c>
    </row>
    <row r="5" spans="1:2" ht="20.25">
      <c r="A5" t="s">
        <v>19</v>
      </c>
      <c r="B5">
        <v>0.018</v>
      </c>
    </row>
    <row r="6" spans="1:2" ht="20.25">
      <c r="A6" t="s">
        <v>20</v>
      </c>
      <c r="B6">
        <v>0.08</v>
      </c>
    </row>
    <row r="7" spans="1:3" ht="20.25">
      <c r="A7" t="s">
        <v>24</v>
      </c>
      <c r="B7">
        <f>qh/(b*h)</f>
        <v>0.020833333333333332</v>
      </c>
      <c r="C7" t="s">
        <v>25</v>
      </c>
    </row>
    <row r="8" spans="1:3" ht="20.25">
      <c r="A8" t="s">
        <v>33</v>
      </c>
      <c r="B8">
        <v>4000</v>
      </c>
      <c r="C8" t="s">
        <v>34</v>
      </c>
    </row>
    <row r="9" spans="1:9" ht="20.25">
      <c r="A9" s="6" t="s">
        <v>21</v>
      </c>
      <c r="B9" s="6" t="s">
        <v>22</v>
      </c>
      <c r="C9" s="6" t="s">
        <v>8</v>
      </c>
      <c r="D9" s="5" t="s">
        <v>28</v>
      </c>
      <c r="E9" s="6" t="s">
        <v>23</v>
      </c>
      <c r="F9" s="6" t="s">
        <v>30</v>
      </c>
      <c r="G9" s="6" t="s">
        <v>31</v>
      </c>
      <c r="H9" s="6" t="s">
        <v>32</v>
      </c>
      <c r="I9" s="6" t="s">
        <v>35</v>
      </c>
    </row>
    <row r="10" spans="1:9" ht="20.25">
      <c r="A10" s="6">
        <v>15</v>
      </c>
      <c r="B10" s="7">
        <f>0.00000004*A10^2+0.000002*A10-0.000008</f>
        <v>3.1E-05</v>
      </c>
      <c r="C10" s="6">
        <f>0.574+0.00131*A10</f>
        <v>0.59365</v>
      </c>
      <c r="D10" s="6">
        <f>C10/(rho*cp)</f>
        <v>1.4202153110047848E-07</v>
      </c>
      <c r="E10" s="6">
        <f>(2*D10*h*l/3/u)^0.3333</f>
        <v>0.0035801360833098116</v>
      </c>
      <c r="F10" s="8">
        <f>C10/E10*1.5</f>
        <v>248.72657890053216</v>
      </c>
      <c r="G10" s="9">
        <f>q*rho*cp/(F10*b*l)</f>
        <v>22.507503261053</v>
      </c>
      <c r="H10" s="9">
        <f>9.81*B10*p*b*h^3/(12*q^2)</f>
        <v>13.137551999999998</v>
      </c>
      <c r="I10" s="9">
        <f>1/((2+G10)*(1-G10/2*(1-EXP(-2/G10)))-1)</f>
        <v>17.448524968844996</v>
      </c>
    </row>
    <row r="11" spans="1:9" ht="20.25">
      <c r="A11" s="6">
        <v>16</v>
      </c>
      <c r="B11" s="7">
        <f>0.00000004*A11^2+0.000002*A11-0.000008</f>
        <v>3.4240000000000004E-05</v>
      </c>
      <c r="C11" s="6">
        <f>0.574+0.00131*A11</f>
        <v>0.5949599999999999</v>
      </c>
      <c r="D11" s="6">
        <f>C11/(rho*cp)</f>
        <v>1.4233492822966506E-07</v>
      </c>
      <c r="E11" s="6">
        <f>(2*D11*h*l/3/u)^0.3333</f>
        <v>0.0035827672991747316</v>
      </c>
      <c r="F11" s="8">
        <f>C11/E11*1.5</f>
        <v>249.09237063918943</v>
      </c>
      <c r="G11" s="9">
        <f>q*rho*cp/(F11*b*l)</f>
        <v>22.474451029346476</v>
      </c>
      <c r="H11" s="9">
        <f>9.81*B11*p*b*h^3/(12*q^2)</f>
        <v>14.510638080000001</v>
      </c>
      <c r="I11" s="9">
        <f>1/((2+G11)*(1-G11/2*(1-EXP(-2/G11)))-1)</f>
        <v>17.423743706898655</v>
      </c>
    </row>
    <row r="12" spans="1:9" ht="20.25">
      <c r="A12" s="6">
        <v>17</v>
      </c>
      <c r="B12" s="7">
        <f>0.00000004*A12^2+0.000002*A12-0.000008</f>
        <v>3.756E-05</v>
      </c>
      <c r="C12" s="6">
        <f>0.574+0.00131*A12</f>
        <v>0.59627</v>
      </c>
      <c r="D12" s="6">
        <f>C12/(rho*cp)</f>
        <v>1.4264832535885166E-07</v>
      </c>
      <c r="E12" s="6">
        <f>(2*D12*h*l/3/u)^0.3333</f>
        <v>0.003585394655351607</v>
      </c>
      <c r="F12" s="8">
        <f>C12/E12*1.5</f>
        <v>249.45789403266923</v>
      </c>
      <c r="G12" s="9">
        <f>q*rho*cp/(F12*b*l)</f>
        <v>22.441519870207586</v>
      </c>
      <c r="H12" s="9">
        <f>9.81*B12*p*b*h^3/(12*q^2)</f>
        <v>15.917627519999998</v>
      </c>
      <c r="I12" s="9">
        <f>1/((2+G12)*(1-G12/2*(1-EXP(-2/G12)))-1)</f>
        <v>17.399053243487607</v>
      </c>
    </row>
    <row r="13" spans="1:9" ht="20.25">
      <c r="A13" s="6">
        <v>18</v>
      </c>
      <c r="B13" s="7">
        <f>0.00000004*A13^2+0.000002*A13-0.000008</f>
        <v>4.096E-05</v>
      </c>
      <c r="C13" s="6">
        <f>0.574+0.00131*A13</f>
        <v>0.59758</v>
      </c>
      <c r="D13" s="6">
        <f>C13/(rho*cp)</f>
        <v>1.4296172248803829E-07</v>
      </c>
      <c r="E13" s="6">
        <f>(2*D13*h*l/3/u)^0.3333</f>
        <v>0.0035880181659632363</v>
      </c>
      <c r="F13" s="8">
        <f>C13/E13*1.5</f>
        <v>249.82314986673464</v>
      </c>
      <c r="G13" s="9">
        <f>q*rho*cp/(F13*b*l)</f>
        <v>22.408709075602438</v>
      </c>
      <c r="H13" s="9">
        <f>9.81*B13*p*b*h^3/(12*q^2)</f>
        <v>17.35852032</v>
      </c>
      <c r="I13" s="9">
        <f>1/((2+G13)*(1-G13/2*(1-EXP(-2/G13)))-1)</f>
        <v>17.374453047611585</v>
      </c>
    </row>
    <row r="14" spans="1:9" ht="20.25">
      <c r="A14" s="6">
        <v>19</v>
      </c>
      <c r="B14" s="7">
        <f>0.00000004*A14^2+0.000002*A14-0.000008</f>
        <v>4.4439999999999995E-05</v>
      </c>
      <c r="C14" s="6">
        <f>0.574+0.00131*A14</f>
        <v>0.5988899999999999</v>
      </c>
      <c r="D14" s="6">
        <f>C14/(rho*cp)</f>
        <v>1.4327511961722486E-07</v>
      </c>
      <c r="E14" s="6">
        <f>(2*D14*h*l/3/u)^0.3333</f>
        <v>0.003590637845049909</v>
      </c>
      <c r="F14" s="8">
        <f>C14/E14*1.5</f>
        <v>250.1881389231314</v>
      </c>
      <c r="G14" s="9">
        <f>q*rho*cp/(F14*b*l)</f>
        <v>22.376017943177946</v>
      </c>
      <c r="H14" s="9">
        <f>9.81*B14*p*b*h^3/(12*q^2)</f>
        <v>18.833316479999993</v>
      </c>
      <c r="I14" s="9">
        <f>1/((2+G14)*(1-G14/2*(1-EXP(-2/G14)))-1)</f>
        <v>17.349942592532493</v>
      </c>
    </row>
    <row r="15" spans="1:9" ht="20.25">
      <c r="A15" s="6">
        <v>20</v>
      </c>
      <c r="B15" s="7">
        <f>0.00000004*A15^2+0.000002*A15-0.000008</f>
        <v>4.7999999999999994E-05</v>
      </c>
      <c r="C15" s="6">
        <f>0.574+0.00131*A15</f>
        <v>0.6002</v>
      </c>
      <c r="D15" s="6">
        <f>C15/(rho*cp)</f>
        <v>1.4358851674641146E-07</v>
      </c>
      <c r="E15" s="6">
        <f>(2*D15*h*l/3/u)^0.3333</f>
        <v>0.0035932537065700857</v>
      </c>
      <c r="F15" s="8">
        <f>C15/E15*1.5</f>
        <v>250.55286197961647</v>
      </c>
      <c r="G15" s="9">
        <f>q*rho*cp/(F15*b*l)</f>
        <v>22.343445776203996</v>
      </c>
      <c r="H15" s="9">
        <f>9.81*B15*p*b*h^3/(12*q^2)</f>
        <v>20.342015999999997</v>
      </c>
      <c r="I15" s="9">
        <f>1/((2+G15)*(1-G15/2*(1-EXP(-2/G15)))-1)</f>
        <v>17.325521355700975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ČVUT Praha 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PC-418</dc:creator>
  <cp:keywords/>
  <dc:description/>
  <cp:lastModifiedBy>PC-418</cp:lastModifiedBy>
  <dcterms:created xsi:type="dcterms:W3CDTF">2001-05-21T06:15:14Z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