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OHMIC-batch" sheetId="1" r:id="rId1"/>
    <sheet name="Numerical elect.field" sheetId="2" r:id="rId2"/>
    <sheet name="Comments" sheetId="3" r:id="rId3"/>
  </sheets>
  <definedNames>
    <definedName name="a">'OHMIC-batch'!$O$13</definedName>
    <definedName name="alpha">'OHMIC-batch'!$F$12</definedName>
    <definedName name="b">'OHMIC-batch'!$O$16</definedName>
    <definedName name="cp">'OHMIC-batch'!$F$7</definedName>
    <definedName name="dxl">'Numerical elect.field'!$E$40</definedName>
    <definedName name="dxr">'Numerical elect.field'!$T$40</definedName>
    <definedName name="dye">'Numerical elect.field'!$AC$32</definedName>
    <definedName name="dyw">'Numerical elect.field'!$AC$14</definedName>
    <definedName name="h">'OHMIC-batch'!$C$18</definedName>
    <definedName name="hh">'Numerical elect.field'!$AD$11</definedName>
    <definedName name="k">'OHMIC-batch'!$F$15</definedName>
    <definedName name="kappa0">'OHMIC-batch'!$F$3</definedName>
    <definedName name="kappa1">'OHMIC-batch'!$H$3</definedName>
    <definedName name="kk">'Numerical elect.field'!$AD$1</definedName>
    <definedName name="m">'OHMIC-batch'!$F$6</definedName>
    <definedName name="s">'OHMIC-batch'!$C$8</definedName>
    <definedName name="se">'OHMIC-batch'!$F$11</definedName>
    <definedName name="t0">'OHMIC-batch'!$F$18</definedName>
    <definedName name="te">'OHMIC-batch'!$F$10</definedName>
    <definedName name="u">'OHMIC-batch'!$C$3</definedName>
    <definedName name="w">'Numerical elect.field'!$K$2</definedName>
    <definedName name="we">'Numerical elect.field'!$AD$26</definedName>
  </definedNames>
  <calcPr fullCalcOnLoad="1" iterate="1" iterateCount="200" iterateDelta="0.0001"/>
</workbook>
</file>

<file path=xl/sharedStrings.xml><?xml version="1.0" encoding="utf-8"?>
<sst xmlns="http://schemas.openxmlformats.org/spreadsheetml/2006/main" count="59" uniqueCount="53">
  <si>
    <t xml:space="preserve">Ohmic heating - batch </t>
  </si>
  <si>
    <t>h=</t>
  </si>
  <si>
    <t>U=</t>
  </si>
  <si>
    <t>S=</t>
  </si>
  <si>
    <t>kappa=</t>
  </si>
  <si>
    <t>+</t>
  </si>
  <si>
    <t>T</t>
  </si>
  <si>
    <t>[V]</t>
  </si>
  <si>
    <t>[m^2]</t>
  </si>
  <si>
    <t>[m]</t>
  </si>
  <si>
    <t>Se=</t>
  </si>
  <si>
    <t>alpha=</t>
  </si>
  <si>
    <t>[W/m^2/K]</t>
  </si>
  <si>
    <t>m=</t>
  </si>
  <si>
    <t>[kg]</t>
  </si>
  <si>
    <t>cp=</t>
  </si>
  <si>
    <t>[J/kg/K]</t>
  </si>
  <si>
    <t>Te=</t>
  </si>
  <si>
    <t>[C]</t>
  </si>
  <si>
    <t>Heat losses</t>
  </si>
  <si>
    <t>Specific electrical conductivity</t>
  </si>
  <si>
    <t>Thermal capacity</t>
  </si>
  <si>
    <t>Energy balance:</t>
  </si>
  <si>
    <t>Power source</t>
  </si>
  <si>
    <t>Q=</t>
  </si>
  <si>
    <t>S.U^2.kappa/h</t>
  </si>
  <si>
    <t>Initial temperature</t>
  </si>
  <si>
    <t>T0=</t>
  </si>
  <si>
    <t>[W]</t>
  </si>
  <si>
    <t>[W] initial value</t>
  </si>
  <si>
    <t>Solution:</t>
  </si>
  <si>
    <t>Experimental data</t>
  </si>
  <si>
    <t>t</t>
  </si>
  <si>
    <t>T-measured</t>
  </si>
  <si>
    <t>Q-measured</t>
  </si>
  <si>
    <t>T-calc</t>
  </si>
  <si>
    <t>Q-calc</t>
  </si>
  <si>
    <t>Qc/Qm</t>
  </si>
  <si>
    <t>[s]</t>
  </si>
  <si>
    <t>[-]</t>
  </si>
  <si>
    <t>Geometry a 1/4 horizontal cross-section</t>
  </si>
  <si>
    <t>W=</t>
  </si>
  <si>
    <t>HH=</t>
  </si>
  <si>
    <t>We=</t>
  </si>
  <si>
    <t>dxl=</t>
  </si>
  <si>
    <t>dxr=</t>
  </si>
  <si>
    <t xml:space="preserve"> </t>
  </si>
  <si>
    <t>h/2=</t>
  </si>
  <si>
    <t>Q-ideal</t>
  </si>
  <si>
    <t>Q-num</t>
  </si>
  <si>
    <t>k=</t>
  </si>
  <si>
    <t>(numerical solution)</t>
  </si>
  <si>
    <t>[mm]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</si>
</sst>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0"/>
      <color indexed="8"/>
      <name val="Arial CE"/>
      <family val="2"/>
    </font>
    <font>
      <sz val="15.75"/>
      <name val="Arial CE"/>
      <family val="0"/>
    </font>
    <font>
      <b/>
      <sz val="14.75"/>
      <name val="Arial CE"/>
      <family val="0"/>
    </font>
    <font>
      <b/>
      <sz val="15.75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4" fillId="0" borderId="0" xfId="0" applyFont="1" applyAlignment="1">
      <alignment/>
    </xf>
    <xf numFmtId="0" fontId="4" fillId="3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6" borderId="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" fontId="5" fillId="7" borderId="1" xfId="0" applyNumberFormat="1" applyFont="1" applyFill="1" applyBorder="1" applyAlignment="1">
      <alignment/>
    </xf>
    <xf numFmtId="1" fontId="0" fillId="7" borderId="1" xfId="0" applyNumberFormat="1" applyFill="1" applyBorder="1" applyAlignment="1">
      <alignment/>
    </xf>
    <xf numFmtId="1" fontId="0" fillId="8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1" fontId="0" fillId="9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0" fillId="3" borderId="1" xfId="0" applyNumberFormat="1" applyFill="1" applyBorder="1" applyAlignment="1">
      <alignment/>
    </xf>
    <xf numFmtId="0" fontId="10" fillId="10" borderId="2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164" fontId="0" fillId="4" borderId="1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E"/>
                <a:ea typeface="Arial CE"/>
                <a:cs typeface="Arial CE"/>
              </a:rPr>
              <a:t>T(t), Q(t) - batch</a:t>
            </a:r>
          </a:p>
        </c:rich>
      </c:tx>
      <c:layout>
        <c:manualLayout>
          <c:xMode val="factor"/>
          <c:yMode val="factor"/>
          <c:x val="-0.032"/>
          <c:y val="0.044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925"/>
          <c:y val="0"/>
          <c:w val="0.97075"/>
          <c:h val="0.945"/>
        </c:manualLayout>
      </c:layout>
      <c:scatterChart>
        <c:scatterStyle val="smoothMarker"/>
        <c:varyColors val="0"/>
        <c:ser>
          <c:idx val="0"/>
          <c:order val="0"/>
          <c:tx>
            <c:v>T-measured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'OHMIC-batch'!$A$23:$A$43</c:f>
              <c:numCache/>
            </c:numRef>
          </c:xVal>
          <c:yVal>
            <c:numRef>
              <c:f>'OHMIC-batch'!$B$23:$B$43</c:f>
              <c:numCache>
                <c:ptCount val="21"/>
                <c:pt idx="0">
                  <c:v>20</c:v>
                </c:pt>
                <c:pt idx="1">
                  <c:v>22.959185401713732</c:v>
                </c:pt>
                <c:pt idx="2">
                  <c:v>20.671487579082893</c:v>
                </c:pt>
                <c:pt idx="3">
                  <c:v>26.149467587252413</c:v>
                </c:pt>
                <c:pt idx="4">
                  <c:v>26.859072555206797</c:v>
                </c:pt>
                <c:pt idx="5">
                  <c:v>28.349549279802016</c:v>
                </c:pt>
                <c:pt idx="6">
                  <c:v>25.527206879602062</c:v>
                </c:pt>
                <c:pt idx="7">
                  <c:v>28.758882562938872</c:v>
                </c:pt>
                <c:pt idx="8">
                  <c:v>31.00256949038165</c:v>
                </c:pt>
                <c:pt idx="9">
                  <c:v>32.69679427588119</c:v>
                </c:pt>
                <c:pt idx="10">
                  <c:v>35.33001153162664</c:v>
                </c:pt>
                <c:pt idx="11">
                  <c:v>36.457195374474196</c:v>
                </c:pt>
                <c:pt idx="12">
                  <c:v>37.63759610218265</c:v>
                </c:pt>
                <c:pt idx="13">
                  <c:v>41.13542988897931</c:v>
                </c:pt>
                <c:pt idx="14">
                  <c:v>42.3855463048981</c:v>
                </c:pt>
                <c:pt idx="15">
                  <c:v>40.306092569297405</c:v>
                </c:pt>
                <c:pt idx="16">
                  <c:v>42.96588799534754</c:v>
                </c:pt>
                <c:pt idx="17">
                  <c:v>46.86036194628792</c:v>
                </c:pt>
                <c:pt idx="18">
                  <c:v>45.88951291273277</c:v>
                </c:pt>
                <c:pt idx="19">
                  <c:v>48.88506331443233</c:v>
                </c:pt>
                <c:pt idx="20">
                  <c:v>53.78858379040628</c:v>
                </c:pt>
              </c:numCache>
            </c:numRef>
          </c:yVal>
          <c:smooth val="1"/>
        </c:ser>
        <c:ser>
          <c:idx val="1"/>
          <c:order val="1"/>
          <c:tx>
            <c:v>T-calculated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'OHMIC-batch'!$A$23:$A$43</c:f>
              <c:numCache/>
            </c:numRef>
          </c:xVal>
          <c:yVal>
            <c:numRef>
              <c:f>'OHMIC-batch'!$C$23:$C$43</c:f>
              <c:numCache/>
            </c:numRef>
          </c:yVal>
          <c:smooth val="1"/>
        </c:ser>
        <c:axId val="28381753"/>
        <c:axId val="54109186"/>
      </c:scatterChart>
      <c:valAx>
        <c:axId val="2838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 CE"/>
                    <a:ea typeface="Arial CE"/>
                    <a:cs typeface="Arial CE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09186"/>
        <c:crosses val="autoZero"/>
        <c:crossBetween val="midCat"/>
        <c:dispUnits/>
      </c:valAx>
      <c:valAx>
        <c:axId val="54109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 CE"/>
                    <a:ea typeface="Arial CE"/>
                    <a:cs typeface="Arial CE"/>
                  </a:rPr>
                  <a:t>T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81753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25"/>
          <c:y val="0.6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3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4"/>
          <c:w val="0.83775"/>
          <c:h val="0.95575"/>
        </c:manualLayout>
      </c:layout>
      <c:surface3DChart>
        <c:ser>
          <c:idx val="0"/>
          <c:order val="0"/>
          <c:tx>
            <c:strRef>
              <c:f>'Numerical elect.field'!$A$5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elect.field'!$B$5:$AB$5</c:f>
              <c:numCache>
                <c:ptCount val="27"/>
                <c:pt idx="0">
                  <c:v>64.0820066426419</c:v>
                </c:pt>
                <c:pt idx="1">
                  <c:v>63.95811178362996</c:v>
                </c:pt>
                <c:pt idx="2">
                  <c:v>63.68973670698965</c:v>
                </c:pt>
                <c:pt idx="3">
                  <c:v>63.232002017923264</c:v>
                </c:pt>
                <c:pt idx="4">
                  <c:v>62.5081989264297</c:v>
                </c:pt>
                <c:pt idx="5">
                  <c:v>61.39691243812257</c:v>
                </c:pt>
                <c:pt idx="6">
                  <c:v>59.712243839120156</c:v>
                </c:pt>
                <c:pt idx="7">
                  <c:v>57.17565882500429</c:v>
                </c:pt>
                <c:pt idx="8">
                  <c:v>53.38078479303712</c:v>
                </c:pt>
                <c:pt idx="9">
                  <c:v>47.76340286415507</c:v>
                </c:pt>
                <c:pt idx="10">
                  <c:v>39.6201530078237</c:v>
                </c:pt>
                <c:pt idx="11">
                  <c:v>28.285688120955417</c:v>
                </c:pt>
                <c:pt idx="12">
                  <c:v>13.643553854927005</c:v>
                </c:pt>
                <c:pt idx="13">
                  <c:v>12.701154836050804</c:v>
                </c:pt>
                <c:pt idx="14">
                  <c:v>11.751815688478139</c:v>
                </c:pt>
                <c:pt idx="15">
                  <c:v>10.79599415419551</c:v>
                </c:pt>
                <c:pt idx="16">
                  <c:v>9.834165305665381</c:v>
                </c:pt>
                <c:pt idx="17">
                  <c:v>8.866820486481773</c:v>
                </c:pt>
                <c:pt idx="18">
                  <c:v>7.894466157750039</c:v>
                </c:pt>
                <c:pt idx="19">
                  <c:v>6.9176226560290734</c:v>
                </c:pt>
                <c:pt idx="20">
                  <c:v>5.9368228694158525</c:v>
                </c:pt>
                <c:pt idx="21">
                  <c:v>4.952610839039455</c:v>
                </c:pt>
                <c:pt idx="22">
                  <c:v>3.9655402938580524</c:v>
                </c:pt>
                <c:pt idx="23">
                  <c:v>2.9761731272123786</c:v>
                </c:pt>
                <c:pt idx="24">
                  <c:v>1.9850778240778522</c:v>
                </c:pt>
                <c:pt idx="25">
                  <c:v>0.9928278483709412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'Numerical elect.field'!$A$6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elect.field'!$B$6:$AB$6</c:f>
              <c:numCache>
                <c:ptCount val="27"/>
                <c:pt idx="0">
                  <c:v>64.09470229012508</c:v>
                </c:pt>
                <c:pt idx="1">
                  <c:v>63.972961806262134</c:v>
                </c:pt>
                <c:pt idx="2">
                  <c:v>63.70926254198795</c:v>
                </c:pt>
                <c:pt idx="3">
                  <c:v>63.25951839395804</c:v>
                </c:pt>
                <c:pt idx="4">
                  <c:v>62.54836036709994</c:v>
                </c:pt>
                <c:pt idx="5">
                  <c:v>61.456431291127785</c:v>
                </c:pt>
                <c:pt idx="6">
                  <c:v>59.800761649842315</c:v>
                </c:pt>
                <c:pt idx="7">
                  <c:v>57.306479985065856</c:v>
                </c:pt>
                <c:pt idx="8">
                  <c:v>53.570335934027334</c:v>
                </c:pt>
                <c:pt idx="9">
                  <c:v>48.02616380450291</c:v>
                </c:pt>
                <c:pt idx="10">
                  <c:v>39.95216878744982</c:v>
                </c:pt>
                <c:pt idx="11">
                  <c:v>28.62984207898546</c:v>
                </c:pt>
                <c:pt idx="12">
                  <c:v>13.857278164339936</c:v>
                </c:pt>
                <c:pt idx="13">
                  <c:v>12.90215551224831</c:v>
                </c:pt>
                <c:pt idx="14">
                  <c:v>11.939562539885136</c:v>
                </c:pt>
                <c:pt idx="15">
                  <c:v>10.969984812805382</c:v>
                </c:pt>
                <c:pt idx="16">
                  <c:v>9.993928106860377</c:v>
                </c:pt>
                <c:pt idx="17">
                  <c:v>9.011917202464302</c:v>
                </c:pt>
                <c:pt idx="18">
                  <c:v>8.024494561703486</c:v>
                </c:pt>
                <c:pt idx="19">
                  <c:v>7.032218895502812</c:v>
                </c:pt>
                <c:pt idx="20">
                  <c:v>6.035663629009317</c:v>
                </c:pt>
                <c:pt idx="21">
                  <c:v>5.035415274223642</c:v>
                </c:pt>
                <c:pt idx="22">
                  <c:v>4.032071719698405</c:v>
                </c:pt>
                <c:pt idx="23">
                  <c:v>3.0262404478228886</c:v>
                </c:pt>
                <c:pt idx="24">
                  <c:v>2.0185366908209144</c:v>
                </c:pt>
                <c:pt idx="25">
                  <c:v>1.0095815370997954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'Numerical elect.field'!$A$7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elect.field'!$B$7:$AB$7</c:f>
              <c:numCache>
                <c:ptCount val="27"/>
                <c:pt idx="0">
                  <c:v>64.11995842463604</c:v>
                </c:pt>
                <c:pt idx="1">
                  <c:v>64.00248712481593</c:v>
                </c:pt>
                <c:pt idx="2">
                  <c:v>63.74805427459825</c:v>
                </c:pt>
                <c:pt idx="3">
                  <c:v>63.3141478850234</c:v>
                </c:pt>
                <c:pt idx="4">
                  <c:v>62.62806076961902</c:v>
                </c:pt>
                <c:pt idx="5">
                  <c:v>61.57453553911319</c:v>
                </c:pt>
                <c:pt idx="6">
                  <c:v>59.97647551633772</c:v>
                </c:pt>
                <c:pt idx="7">
                  <c:v>57.56646766810652</c:v>
                </c:pt>
                <c:pt idx="8">
                  <c:v>53.947977494035634</c:v>
                </c:pt>
                <c:pt idx="9">
                  <c:v>48.55213409149079</c:v>
                </c:pt>
                <c:pt idx="10">
                  <c:v>40.62217120873706</c:v>
                </c:pt>
                <c:pt idx="11">
                  <c:v>29.333003195601417</c:v>
                </c:pt>
                <c:pt idx="12">
                  <c:v>14.300827722132782</c:v>
                </c:pt>
                <c:pt idx="13">
                  <c:v>13.319537522028295</c:v>
                </c:pt>
                <c:pt idx="14">
                  <c:v>12.3296295669999</c:v>
                </c:pt>
                <c:pt idx="15">
                  <c:v>11.33164861778697</c:v>
                </c:pt>
                <c:pt idx="16">
                  <c:v>10.32616610192491</c:v>
                </c:pt>
                <c:pt idx="17">
                  <c:v>9.313778581809284</c:v>
                </c:pt>
                <c:pt idx="18">
                  <c:v>8.295106053364607</c:v>
                </c:pt>
                <c:pt idx="19">
                  <c:v>7.270790085843587</c:v>
                </c:pt>
                <c:pt idx="20">
                  <c:v>6.241491814675414</c:v>
                </c:pt>
                <c:pt idx="21">
                  <c:v>5.207889800541322</c:v>
                </c:pt>
                <c:pt idx="22">
                  <c:v>4.170677768975973</c:v>
                </c:pt>
                <c:pt idx="23">
                  <c:v>3.130562245770701</c:v>
                </c:pt>
                <c:pt idx="24">
                  <c:v>2.088260104287896</c:v>
                </c:pt>
                <c:pt idx="25">
                  <c:v>1.0444960414856865</c:v>
                </c:pt>
                <c:pt idx="26">
                  <c:v>0</c:v>
                </c:pt>
              </c:numCache>
            </c:numRef>
          </c:val>
        </c:ser>
        <c:ser>
          <c:idx val="3"/>
          <c:order val="3"/>
          <c:tx>
            <c:strRef>
              <c:f>'Numerical elect.field'!$A$8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elect.field'!$B$8:$AB$8</c:f>
              <c:numCache>
                <c:ptCount val="27"/>
                <c:pt idx="0">
                  <c:v>64.15733062425264</c:v>
                </c:pt>
                <c:pt idx="1">
                  <c:v>64.04616757082806</c:v>
                </c:pt>
                <c:pt idx="2">
                  <c:v>63.805427943680534</c:v>
                </c:pt>
                <c:pt idx="3">
                  <c:v>63.39492955723959</c:v>
                </c:pt>
                <c:pt idx="4">
                  <c:v>62.745912598238945</c:v>
                </c:pt>
                <c:pt idx="5">
                  <c:v>61.74922654735244</c:v>
                </c:pt>
                <c:pt idx="6">
                  <c:v>60.236610716465655</c:v>
                </c:pt>
                <c:pt idx="7">
                  <c:v>57.95214834007166</c:v>
                </c:pt>
                <c:pt idx="8">
                  <c:v>54.51051747397755</c:v>
                </c:pt>
                <c:pt idx="9">
                  <c:v>49.341760834772174</c:v>
                </c:pt>
                <c:pt idx="10">
                  <c:v>41.641697624082546</c:v>
                </c:pt>
                <c:pt idx="11">
                  <c:v>30.42563671424504</c:v>
                </c:pt>
                <c:pt idx="12">
                  <c:v>15.008993616004505</c:v>
                </c:pt>
                <c:pt idx="13">
                  <c:v>13.98657064326904</c:v>
                </c:pt>
                <c:pt idx="14">
                  <c:v>12.953570171900738</c:v>
                </c:pt>
                <c:pt idx="15">
                  <c:v>11.910635391596418</c:v>
                </c:pt>
                <c:pt idx="16">
                  <c:v>10.858447788061065</c:v>
                </c:pt>
                <c:pt idx="17">
                  <c:v>9.797725023640451</c:v>
                </c:pt>
                <c:pt idx="18">
                  <c:v>8.72921855236344</c:v>
                </c:pt>
                <c:pt idx="19">
                  <c:v>7.653710986807395</c:v>
                </c:pt>
                <c:pt idx="20">
                  <c:v>6.572013236319968</c:v>
                </c:pt>
                <c:pt idx="21">
                  <c:v>5.484961437964437</c:v>
                </c:pt>
                <c:pt idx="22">
                  <c:v>4.393413703110062</c:v>
                </c:pt>
                <c:pt idx="23">
                  <c:v>3.298246703877689</c:v>
                </c:pt>
                <c:pt idx="24">
                  <c:v>2.200352124693871</c:v>
                </c:pt>
                <c:pt idx="25">
                  <c:v>1.1006330050270126</c:v>
                </c:pt>
                <c:pt idx="26">
                  <c:v>0</c:v>
                </c:pt>
              </c:numCache>
            </c:numRef>
          </c:val>
        </c:ser>
        <c:ser>
          <c:idx val="4"/>
          <c:order val="4"/>
          <c:tx>
            <c:strRef>
              <c:f>'Numerical elect.field'!$A$9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elect.field'!$B$9:$AB$9</c:f>
              <c:numCache>
                <c:ptCount val="27"/>
                <c:pt idx="0">
                  <c:v>64.2061621977835</c:v>
                </c:pt>
                <c:pt idx="1">
                  <c:v>64.10323443228506</c:v>
                </c:pt>
                <c:pt idx="2">
                  <c:v>63.88037241194058</c:v>
                </c:pt>
                <c:pt idx="3">
                  <c:v>63.50044153152424</c:v>
                </c:pt>
                <c:pt idx="4">
                  <c:v>62.899858523953604</c:v>
                </c:pt>
                <c:pt idx="5">
                  <c:v>61.9775275554339</c:v>
                </c:pt>
                <c:pt idx="6">
                  <c:v>60.57699424121066</c:v>
                </c:pt>
                <c:pt idx="7">
                  <c:v>58.45818227379328</c:v>
                </c:pt>
                <c:pt idx="8">
                  <c:v>55.25272924356208</c:v>
                </c:pt>
                <c:pt idx="9">
                  <c:v>50.39475133791758</c:v>
                </c:pt>
                <c:pt idx="10">
                  <c:v>43.027063666194856</c:v>
                </c:pt>
                <c:pt idx="11">
                  <c:v>31.95535717630458</c:v>
                </c:pt>
                <c:pt idx="12">
                  <c:v>16.041100999852084</c:v>
                </c:pt>
                <c:pt idx="13">
                  <c:v>14.960077327039528</c:v>
                </c:pt>
                <c:pt idx="14">
                  <c:v>13.865352849248236</c:v>
                </c:pt>
                <c:pt idx="15">
                  <c:v>12.757722488228298</c:v>
                </c:pt>
                <c:pt idx="16">
                  <c:v>11.638039226792323</c:v>
                </c:pt>
                <c:pt idx="17">
                  <c:v>10.507210966777363</c:v>
                </c:pt>
                <c:pt idx="18">
                  <c:v>9.366196955573013</c:v>
                </c:pt>
                <c:pt idx="19">
                  <c:v>8.216003813701546</c:v>
                </c:pt>
                <c:pt idx="20">
                  <c:v>7.057681198887918</c:v>
                </c:pt>
                <c:pt idx="21">
                  <c:v>5.8923171442843865</c:v>
                </c:pt>
                <c:pt idx="22">
                  <c:v>4.721033110092062</c:v>
                </c:pt>
                <c:pt idx="23">
                  <c:v>3.544978788848561</c:v>
                </c:pt>
                <c:pt idx="24">
                  <c:v>2.3653267052395215</c:v>
                </c:pt>
                <c:pt idx="25">
                  <c:v>1.1832666515588575</c:v>
                </c:pt>
                <c:pt idx="26">
                  <c:v>0</c:v>
                </c:pt>
              </c:numCache>
            </c:numRef>
          </c:val>
        </c:ser>
        <c:ser>
          <c:idx val="5"/>
          <c:order val="5"/>
          <c:tx>
            <c:strRef>
              <c:f>'Numerical elect.field'!$A$10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elect.field'!$B$10:$AB$10</c:f>
              <c:numCache>
                <c:ptCount val="27"/>
                <c:pt idx="0">
                  <c:v>64.26559584118432</c:v>
                </c:pt>
                <c:pt idx="1">
                  <c:v>64.1726840230116</c:v>
                </c:pt>
                <c:pt idx="2">
                  <c:v>63.9715668803507</c:v>
                </c:pt>
                <c:pt idx="3">
                  <c:v>63.628824365977806</c:v>
                </c:pt>
                <c:pt idx="4">
                  <c:v>63.08720097468724</c:v>
                </c:pt>
                <c:pt idx="5">
                  <c:v>62.2555124818321</c:v>
                </c:pt>
                <c:pt idx="6">
                  <c:v>60.99205172109918</c:v>
                </c:pt>
                <c:pt idx="7">
                  <c:v>59.07723037281409</c:v>
                </c:pt>
                <c:pt idx="8">
                  <c:v>56.16684989252746</c:v>
                </c:pt>
                <c:pt idx="9">
                  <c:v>51.708858280915486</c:v>
                </c:pt>
                <c:pt idx="10">
                  <c:v>44.79783457399954</c:v>
                </c:pt>
                <c:pt idx="11">
                  <c:v>33.988966752075825</c:v>
                </c:pt>
                <c:pt idx="12">
                  <c:v>17.491511377639924</c:v>
                </c:pt>
                <c:pt idx="13">
                  <c:v>16.330617127952348</c:v>
                </c:pt>
                <c:pt idx="14">
                  <c:v>15.151137680683561</c:v>
                </c:pt>
                <c:pt idx="15">
                  <c:v>13.95409743744875</c:v>
                </c:pt>
                <c:pt idx="16">
                  <c:v>12.740611969142059</c:v>
                </c:pt>
                <c:pt idx="17">
                  <c:v>11.511883017208325</c:v>
                </c:pt>
                <c:pt idx="18">
                  <c:v>10.269192789753099</c:v>
                </c:pt>
                <c:pt idx="19">
                  <c:v>9.013897622342315</c:v>
                </c:pt>
                <c:pt idx="20">
                  <c:v>7.747421075856411</c:v>
                </c:pt>
                <c:pt idx="21">
                  <c:v>6.471246544190417</c:v>
                </c:pt>
                <c:pt idx="22">
                  <c:v>5.186909443328942</c:v>
                </c:pt>
                <c:pt idx="23">
                  <c:v>3.8959890508303174</c:v>
                </c:pt>
                <c:pt idx="24">
                  <c:v>2.600100061506722</c:v>
                </c:pt>
                <c:pt idx="25">
                  <c:v>1.3008839215546288</c:v>
                </c:pt>
                <c:pt idx="26">
                  <c:v>0</c:v>
                </c:pt>
              </c:numCache>
            </c:numRef>
          </c:val>
        </c:ser>
        <c:ser>
          <c:idx val="6"/>
          <c:order val="6"/>
          <c:tx>
            <c:strRef>
              <c:f>'Numerical elect.field'!$A$11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elect.field'!$B$11:$AB$11</c:f>
              <c:numCache>
                <c:ptCount val="27"/>
                <c:pt idx="0">
                  <c:v>64.33458886945361</c:v>
                </c:pt>
                <c:pt idx="1">
                  <c:v>64.25329544824697</c:v>
                </c:pt>
                <c:pt idx="2">
                  <c:v>64.07740393977788</c:v>
                </c:pt>
                <c:pt idx="3">
                  <c:v>63.77781221955122</c:v>
                </c:pt>
                <c:pt idx="4">
                  <c:v>63.30464275692795</c:v>
                </c:pt>
                <c:pt idx="5">
                  <c:v>62.57834960463233</c:v>
                </c:pt>
                <c:pt idx="6">
                  <c:v>61.474819541752844</c:v>
                </c:pt>
                <c:pt idx="7">
                  <c:v>59.799814637183815</c:v>
                </c:pt>
                <c:pt idx="8">
                  <c:v>57.241962185385205</c:v>
                </c:pt>
                <c:pt idx="9">
                  <c:v>53.27818388535423</c:v>
                </c:pt>
                <c:pt idx="10">
                  <c:v>46.97417957883379</c:v>
                </c:pt>
                <c:pt idx="11">
                  <c:v>36.614502866543205</c:v>
                </c:pt>
                <c:pt idx="12">
                  <c:v>19.50749525309983</c:v>
                </c:pt>
                <c:pt idx="13">
                  <c:v>18.239811599170537</c:v>
                </c:pt>
                <c:pt idx="14">
                  <c:v>16.945892464026663</c:v>
                </c:pt>
                <c:pt idx="15">
                  <c:v>15.62711432507399</c:v>
                </c:pt>
                <c:pt idx="16">
                  <c:v>14.285000266256198</c:v>
                </c:pt>
                <c:pt idx="17">
                  <c:v>12.921211239321918</c:v>
                </c:pt>
                <c:pt idx="18">
                  <c:v>11.537536204224354</c:v>
                </c:pt>
                <c:pt idx="19">
                  <c:v>10.135881324975182</c:v>
                </c:pt>
                <c:pt idx="20">
                  <c:v>8.718258390740974</c:v>
                </c:pt>
                <c:pt idx="21">
                  <c:v>7.2867726190837</c:v>
                </c:pt>
                <c:pt idx="22">
                  <c:v>5.843609980884335</c:v>
                </c:pt>
                <c:pt idx="23">
                  <c:v>4.391024166573202</c:v>
                </c:pt>
                <c:pt idx="24">
                  <c:v>2.9313232926494037</c:v>
                </c:pt>
                <c:pt idx="25">
                  <c:v>1.466856427738799</c:v>
                </c:pt>
                <c:pt idx="26">
                  <c:v>0</c:v>
                </c:pt>
              </c:numCache>
            </c:numRef>
          </c:val>
        </c:ser>
        <c:ser>
          <c:idx val="7"/>
          <c:order val="7"/>
          <c:tx>
            <c:strRef>
              <c:f>'Numerical elect.field'!$A$12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elect.field'!$B$12:$AB$12</c:f>
              <c:numCache>
                <c:ptCount val="27"/>
                <c:pt idx="0">
                  <c:v>64.41193176035956</c:v>
                </c:pt>
                <c:pt idx="1">
                  <c:v>64.34365228000523</c:v>
                </c:pt>
                <c:pt idx="2">
                  <c:v>64.19601786575481</c:v>
                </c:pt>
                <c:pt idx="3">
                  <c:v>63.94477165694526</c:v>
                </c:pt>
                <c:pt idx="4">
                  <c:v>63.54833941466698</c:v>
                </c:pt>
                <c:pt idx="5">
                  <c:v>62.940363721355006</c:v>
                </c:pt>
                <c:pt idx="6">
                  <c:v>62.01698464437509</c:v>
                </c:pt>
                <c:pt idx="7">
                  <c:v>60.61420628383217</c:v>
                </c:pt>
                <c:pt idx="8">
                  <c:v>58.463322479481164</c:v>
                </c:pt>
                <c:pt idx="9">
                  <c:v>55.090989741502014</c:v>
                </c:pt>
                <c:pt idx="10">
                  <c:v>49.572522147787886</c:v>
                </c:pt>
                <c:pt idx="11">
                  <c:v>39.94213676596156</c:v>
                </c:pt>
                <c:pt idx="12">
                  <c:v>22.31937776720772</c:v>
                </c:pt>
                <c:pt idx="13">
                  <c:v>20.909478067351433</c:v>
                </c:pt>
                <c:pt idx="14">
                  <c:v>19.461226137480494</c:v>
                </c:pt>
                <c:pt idx="15">
                  <c:v>17.97656632636423</c:v>
                </c:pt>
                <c:pt idx="16">
                  <c:v>16.457682595445455</c:v>
                </c:pt>
                <c:pt idx="17">
                  <c:v>14.906980970114398</c:v>
                </c:pt>
                <c:pt idx="18">
                  <c:v>13.327070412080028</c:v>
                </c:pt>
                <c:pt idx="19">
                  <c:v>11.720742627395474</c:v>
                </c:pt>
                <c:pt idx="20">
                  <c:v>10.090951261544731</c:v>
                </c:pt>
                <c:pt idx="21">
                  <c:v>8.440790852383122</c:v>
                </c:pt>
                <c:pt idx="22">
                  <c:v>6.773475822496155</c:v>
                </c:pt>
                <c:pt idx="23">
                  <c:v>5.092319702235427</c:v>
                </c:pt>
                <c:pt idx="24">
                  <c:v>3.4007146892748144</c:v>
                </c:pt>
                <c:pt idx="25">
                  <c:v>1.7021115744481925</c:v>
                </c:pt>
                <c:pt idx="26">
                  <c:v>0</c:v>
                </c:pt>
              </c:numCache>
            </c:numRef>
          </c:val>
        </c:ser>
        <c:ser>
          <c:idx val="8"/>
          <c:order val="8"/>
          <c:tx>
            <c:strRef>
              <c:f>'Numerical elect.field'!$A$13</c:f>
              <c:strCache>
                <c:ptCount val="1"/>
                <c:pt idx="0">
                  <c:v>64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elect.field'!$B$13:$AB$13</c:f>
              <c:numCache>
                <c:ptCount val="27"/>
                <c:pt idx="0">
                  <c:v>64.49626968412822</c:v>
                </c:pt>
                <c:pt idx="1">
                  <c:v>64.44216777928928</c:v>
                </c:pt>
                <c:pt idx="2">
                  <c:v>64.32531775153625</c:v>
                </c:pt>
                <c:pt idx="3">
                  <c:v>64.12674777800184</c:v>
                </c:pt>
                <c:pt idx="4">
                  <c:v>63.813963716197264</c:v>
                </c:pt>
                <c:pt idx="5">
                  <c:v>63.335120134425</c:v>
                </c:pt>
                <c:pt idx="6">
                  <c:v>62.60896546807375</c:v>
                </c:pt>
                <c:pt idx="7">
                  <c:v>61.506384031622574</c:v>
                </c:pt>
                <c:pt idx="8">
                  <c:v>59.81173428253556</c:v>
                </c:pt>
                <c:pt idx="9">
                  <c:v>57.12707904963474</c:v>
                </c:pt>
                <c:pt idx="10">
                  <c:v>52.598715229580755</c:v>
                </c:pt>
                <c:pt idx="11">
                  <c:v>44.10142575702243</c:v>
                </c:pt>
                <c:pt idx="12">
                  <c:v>26.292016571809683</c:v>
                </c:pt>
                <c:pt idx="13">
                  <c:v>24.690936814481457</c:v>
                </c:pt>
                <c:pt idx="14">
                  <c:v>23.03199369106362</c:v>
                </c:pt>
                <c:pt idx="15">
                  <c:v>21.318146477607748</c:v>
                </c:pt>
                <c:pt idx="16">
                  <c:v>19.552748817517777</c:v>
                </c:pt>
                <c:pt idx="17">
                  <c:v>17.739506393725897</c:v>
                </c:pt>
                <c:pt idx="18">
                  <c:v>15.882433613874396</c:v>
                </c:pt>
                <c:pt idx="19">
                  <c:v>13.985810942316517</c:v>
                </c:pt>
                <c:pt idx="20">
                  <c:v>12.054144118342991</c:v>
                </c:pt>
                <c:pt idx="21">
                  <c:v>10.092126095053006</c:v>
                </c:pt>
                <c:pt idx="22">
                  <c:v>8.104602153717622</c:v>
                </c:pt>
                <c:pt idx="23">
                  <c:v>6.096538314731648</c:v>
                </c:pt>
                <c:pt idx="24">
                  <c:v>4.0729928872481995</c:v>
                </c:pt>
                <c:pt idx="25">
                  <c:v>2.0390907767277544</c:v>
                </c:pt>
                <c:pt idx="26">
                  <c:v>0</c:v>
                </c:pt>
              </c:numCache>
            </c:numRef>
          </c:val>
        </c:ser>
        <c:ser>
          <c:idx val="9"/>
          <c:order val="9"/>
          <c:tx>
            <c:strRef>
              <c:f>'Numerical elect.field'!$A$14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elect.field'!$B$14:$AB$14</c:f>
              <c:numCache>
                <c:ptCount val="27"/>
                <c:pt idx="0">
                  <c:v>64.58612663485735</c:v>
                </c:pt>
                <c:pt idx="1">
                  <c:v>64.5471132262114</c:v>
                </c:pt>
                <c:pt idx="2">
                  <c:v>64.46302495025672</c:v>
                </c:pt>
                <c:pt idx="3">
                  <c:v>64.32051711372935</c:v>
                </c:pt>
                <c:pt idx="4">
                  <c:v>64.09678215002103</c:v>
                </c:pt>
                <c:pt idx="5">
                  <c:v>63.75553280795887</c:v>
                </c:pt>
                <c:pt idx="6">
                  <c:v>63.24004648086969</c:v>
                </c:pt>
                <c:pt idx="7">
                  <c:v>62.46011063331796</c:v>
                </c:pt>
                <c:pt idx="8">
                  <c:v>61.263113816787055</c:v>
                </c:pt>
                <c:pt idx="9">
                  <c:v>59.35498183504824</c:v>
                </c:pt>
                <c:pt idx="10">
                  <c:v>56.037879484472164</c:v>
                </c:pt>
                <c:pt idx="11">
                  <c:v>49.229700737040254</c:v>
                </c:pt>
                <c:pt idx="12">
                  <c:v>32.01537399317665</c:v>
                </c:pt>
                <c:pt idx="13">
                  <c:v>30.149904427377294</c:v>
                </c:pt>
                <c:pt idx="14">
                  <c:v>28.194484282601127</c:v>
                </c:pt>
                <c:pt idx="15">
                  <c:v>26.15422948419258</c:v>
                </c:pt>
                <c:pt idx="16">
                  <c:v>24.034890613197746</c:v>
                </c:pt>
                <c:pt idx="17">
                  <c:v>21.842728883703305</c:v>
                </c:pt>
                <c:pt idx="18">
                  <c:v>19.58440126978463</c:v>
                </c:pt>
                <c:pt idx="19">
                  <c:v>17.266859425903874</c:v>
                </c:pt>
                <c:pt idx="20">
                  <c:v>14.897264734952241</c:v>
                </c:pt>
                <c:pt idx="21">
                  <c:v>12.48292004504536</c:v>
                </c:pt>
                <c:pt idx="22">
                  <c:v>10.031217394726196</c:v>
                </c:pt>
                <c:pt idx="23">
                  <c:v>7.549600190078859</c:v>
                </c:pt>
                <c:pt idx="24">
                  <c:v>5.045537784384843</c:v>
                </c:pt>
                <c:pt idx="25">
                  <c:v>2.5265101257031244</c:v>
                </c:pt>
                <c:pt idx="2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'Numerical elect.field'!$A$15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elect.field'!$B$15:$AB$15</c:f>
              <c:numCache>
                <c:ptCount val="27"/>
                <c:pt idx="0">
                  <c:v>64.67993172674927</c:v>
                </c:pt>
                <c:pt idx="1">
                  <c:v>64.65664884675047</c:v>
                </c:pt>
                <c:pt idx="2">
                  <c:v>64.6067141662741</c:v>
                </c:pt>
                <c:pt idx="3">
                  <c:v>64.52264644130727</c:v>
                </c:pt>
                <c:pt idx="4">
                  <c:v>64.391742591062</c:v>
                </c:pt>
                <c:pt idx="5">
                  <c:v>64.193997246004</c:v>
                </c:pt>
                <c:pt idx="6">
                  <c:v>63.89857507914593</c:v>
                </c:pt>
                <c:pt idx="7">
                  <c:v>63.457174789624204</c:v>
                </c:pt>
                <c:pt idx="8">
                  <c:v>62.788442114298554</c:v>
                </c:pt>
                <c:pt idx="9">
                  <c:v>61.729459955994606</c:v>
                </c:pt>
                <c:pt idx="10">
                  <c:v>59.84029093957217</c:v>
                </c:pt>
                <c:pt idx="11">
                  <c:v>55.44080489943418</c:v>
                </c:pt>
                <c:pt idx="12">
                  <c:v>40.47286066368789</c:v>
                </c:pt>
                <c:pt idx="13">
                  <c:v>38.21673361693535</c:v>
                </c:pt>
                <c:pt idx="14">
                  <c:v>35.81651975860277</c:v>
                </c:pt>
                <c:pt idx="15">
                  <c:v>33.283139304205285</c:v>
                </c:pt>
                <c:pt idx="16">
                  <c:v>30.62833570270785</c:v>
                </c:pt>
                <c:pt idx="17">
                  <c:v>27.864256346329654</c:v>
                </c:pt>
                <c:pt idx="18">
                  <c:v>25.003131495051917</c:v>
                </c:pt>
                <c:pt idx="19">
                  <c:v>22.057047107333055</c:v>
                </c:pt>
                <c:pt idx="20">
                  <c:v>19.037799448925533</c:v>
                </c:pt>
                <c:pt idx="21">
                  <c:v>15.956816933308518</c:v>
                </c:pt>
                <c:pt idx="22">
                  <c:v>12.82513500692433</c:v>
                </c:pt>
                <c:pt idx="23">
                  <c:v>9.653411511929422</c:v>
                </c:pt>
                <c:pt idx="24">
                  <c:v>6.451971985941087</c:v>
                </c:pt>
                <c:pt idx="25">
                  <c:v>3.230876333835542</c:v>
                </c:pt>
                <c:pt idx="2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'Numerical elect.field'!$A$16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elect.field'!$B$16:$AB$16</c:f>
              <c:numCache>
                <c:ptCount val="27"/>
                <c:pt idx="0">
                  <c:v>64.77604717332109</c:v>
                </c:pt>
                <c:pt idx="1">
                  <c:v>64.76885676028458</c:v>
                </c:pt>
                <c:pt idx="2">
                  <c:v>64.75385740911928</c:v>
                </c:pt>
                <c:pt idx="3">
                  <c:v>64.72955636016411</c:v>
                </c:pt>
                <c:pt idx="4">
                  <c:v>64.69357143471366</c:v>
                </c:pt>
                <c:pt idx="5">
                  <c:v>64.6425461349941</c:v>
                </c:pt>
                <c:pt idx="6">
                  <c:v>64.57222283335828</c:v>
                </c:pt>
                <c:pt idx="7">
                  <c:v>64.47783328752742</c:v>
                </c:pt>
                <c:pt idx="8">
                  <c:v>64.35432812509738</c:v>
                </c:pt>
                <c:pt idx="9">
                  <c:v>64.19028614626276</c:v>
                </c:pt>
                <c:pt idx="10">
                  <c:v>63.90389367615509</c:v>
                </c:pt>
                <c:pt idx="11">
                  <c:v>62.75162857558867</c:v>
                </c:pt>
                <c:pt idx="12">
                  <c:v>53.3859807177986</c:v>
                </c:pt>
                <c:pt idx="13">
                  <c:v>50.46107489439936</c:v>
                </c:pt>
                <c:pt idx="14">
                  <c:v>47.2994593195893</c:v>
                </c:pt>
                <c:pt idx="15">
                  <c:v>43.932476061409176</c:v>
                </c:pt>
                <c:pt idx="16">
                  <c:v>40.39001839600683</c:v>
                </c:pt>
                <c:pt idx="17">
                  <c:v>36.69942920801252</c:v>
                </c:pt>
                <c:pt idx="18">
                  <c:v>32.8850986328552</c:v>
                </c:pt>
                <c:pt idx="19">
                  <c:v>28.968462440678547</c:v>
                </c:pt>
                <c:pt idx="20">
                  <c:v>24.968217967740756</c:v>
                </c:pt>
                <c:pt idx="21">
                  <c:v>20.90064739401448</c:v>
                </c:pt>
                <c:pt idx="22">
                  <c:v>16.77998416552674</c:v>
                </c:pt>
                <c:pt idx="23">
                  <c:v>12.618787155541174</c:v>
                </c:pt>
                <c:pt idx="24">
                  <c:v>8.428305017277596</c:v>
                </c:pt>
                <c:pt idx="25">
                  <c:v>4.218824115803611</c:v>
                </c:pt>
                <c:pt idx="2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'Numerical elect.field'!$A$17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elect.field'!$B$17:$AB$17</c:f>
              <c:numCache>
                <c:ptCount val="27"/>
                <c:pt idx="0">
                  <c:v>64.87279743260035</c:v>
                </c:pt>
                <c:pt idx="1">
                  <c:v>64.88177531958867</c:v>
                </c:pt>
                <c:pt idx="2">
                  <c:v>64.90186991352061</c:v>
                </c:pt>
                <c:pt idx="3">
                  <c:v>64.9375881789954</c:v>
                </c:pt>
                <c:pt idx="4">
                  <c:v>64.99687760243503</c:v>
                </c:pt>
                <c:pt idx="5">
                  <c:v>65.09302284983073</c:v>
                </c:pt>
                <c:pt idx="6">
                  <c:v>65.24830324555782</c:v>
                </c:pt>
                <c:pt idx="7">
                  <c:v>65.50145959845341</c:v>
                </c:pt>
                <c:pt idx="8">
                  <c:v>65.9243810729482</c:v>
                </c:pt>
                <c:pt idx="9">
                  <c:v>66.66380409442884</c:v>
                </c:pt>
                <c:pt idx="10">
                  <c:v>68.05756985589726</c:v>
                </c:pt>
                <c:pt idx="11">
                  <c:v>70.9171074025578</c:v>
                </c:pt>
                <c:pt idx="12">
                  <c:v>74.04675352971354</c:v>
                </c:pt>
                <c:pt idx="13">
                  <c:v>69.56847607652209</c:v>
                </c:pt>
                <c:pt idx="14">
                  <c:v>64.73673571911442</c:v>
                </c:pt>
                <c:pt idx="15">
                  <c:v>59.66943257898649</c:v>
                </c:pt>
                <c:pt idx="16">
                  <c:v>54.44654969965296</c:v>
                </c:pt>
                <c:pt idx="17">
                  <c:v>49.12229151014248</c:v>
                </c:pt>
                <c:pt idx="18">
                  <c:v>43.733254929385105</c:v>
                </c:pt>
                <c:pt idx="19">
                  <c:v>38.30396484967179</c:v>
                </c:pt>
                <c:pt idx="20">
                  <c:v>32.8506465768895</c:v>
                </c:pt>
                <c:pt idx="21">
                  <c:v>27.383812008861753</c:v>
                </c:pt>
                <c:pt idx="22">
                  <c:v>21.91004415739786</c:v>
                </c:pt>
                <c:pt idx="23">
                  <c:v>16.43323887693101</c:v>
                </c:pt>
                <c:pt idx="24">
                  <c:v>10.955479990617478</c:v>
                </c:pt>
                <c:pt idx="25">
                  <c:v>5.477669616818936</c:v>
                </c:pt>
                <c:pt idx="26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'Numerical elect.field'!$A$18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elect.field'!$B$18:$AB$18</c:f>
              <c:numCache>
                <c:ptCount val="27"/>
                <c:pt idx="0">
                  <c:v>64.96849897774736</c:v>
                </c:pt>
                <c:pt idx="1">
                  <c:v>64.9934341788651</c:v>
                </c:pt>
                <c:pt idx="2">
                  <c:v>65.04815704871673</c:v>
                </c:pt>
                <c:pt idx="3">
                  <c:v>65.14307243302332</c:v>
                </c:pt>
                <c:pt idx="4">
                  <c:v>65.29626004930019</c:v>
                </c:pt>
                <c:pt idx="5">
                  <c:v>65.53726504515502</c:v>
                </c:pt>
                <c:pt idx="6">
                  <c:v>65.9141266026136</c:v>
                </c:pt>
                <c:pt idx="7">
                  <c:v>66.5073580500721</c:v>
                </c:pt>
                <c:pt idx="8">
                  <c:v>67.4614478377565</c:v>
                </c:pt>
                <c:pt idx="9">
                  <c:v>69.0691923256784</c:v>
                </c:pt>
                <c:pt idx="10">
                  <c:v>72.05869276647375</c:v>
                </c:pt>
                <c:pt idx="11">
                  <c:v>79.0544647039703</c:v>
                </c:pt>
                <c:pt idx="12">
                  <c:v>110</c:v>
                </c:pt>
                <c:pt idx="13">
                  <c:v>98.92413452553028</c:v>
                </c:pt>
                <c:pt idx="14">
                  <c:v>89.00387026963946</c:v>
                </c:pt>
                <c:pt idx="15">
                  <c:v>79.91721874786538</c:v>
                </c:pt>
                <c:pt idx="16">
                  <c:v>71.44230926946386</c:v>
                </c:pt>
                <c:pt idx="17">
                  <c:v>63.423294205978976</c:v>
                </c:pt>
                <c:pt idx="18">
                  <c:v>55.748481042673866</c:v>
                </c:pt>
                <c:pt idx="19">
                  <c:v>48.33610537962108</c:v>
                </c:pt>
                <c:pt idx="20">
                  <c:v>41.124936640837355</c:v>
                </c:pt>
                <c:pt idx="21">
                  <c:v>34.06797587063127</c:v>
                </c:pt>
                <c:pt idx="22">
                  <c:v>27.128152866347527</c:v>
                </c:pt>
                <c:pt idx="23">
                  <c:v>20.275326983683264</c:v>
                </c:pt>
                <c:pt idx="24">
                  <c:v>13.48414147358462</c:v>
                </c:pt>
                <c:pt idx="25">
                  <c:v>6.732433898132355</c:v>
                </c:pt>
                <c:pt idx="26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'Numerical elect.field'!$A$19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elect.field'!$B$19:$AB$19</c:f>
              <c:numCache>
                <c:ptCount val="27"/>
                <c:pt idx="0">
                  <c:v>65.0171350758088</c:v>
                </c:pt>
                <c:pt idx="1">
                  <c:v>65.05017404704375</c:v>
                </c:pt>
                <c:pt idx="2">
                  <c:v>65.12247880538645</c:v>
                </c:pt>
                <c:pt idx="3">
                  <c:v>65.24743767298104</c:v>
                </c:pt>
                <c:pt idx="4">
                  <c:v>65.44824317945546</c:v>
                </c:pt>
                <c:pt idx="5">
                  <c:v>65.76260679512245</c:v>
                </c:pt>
                <c:pt idx="6">
                  <c:v>66.25138781083427</c:v>
                </c:pt>
                <c:pt idx="7">
                  <c:v>67.01552570922931</c:v>
                </c:pt>
                <c:pt idx="8">
                  <c:v>68.23379235818527</c:v>
                </c:pt>
                <c:pt idx="9">
                  <c:v>70.2631327478232</c:v>
                </c:pt>
                <c:pt idx="10">
                  <c:v>73.97449686616088</c:v>
                </c:pt>
                <c:pt idx="11">
                  <c:v>82.30097057570896</c:v>
                </c:pt>
                <c:pt idx="12">
                  <c:v>110</c:v>
                </c:pt>
                <c:pt idx="13">
                  <c:v>100.94765934638146</c:v>
                </c:pt>
                <c:pt idx="14">
                  <c:v>92.07085398332818</c:v>
                </c:pt>
                <c:pt idx="15">
                  <c:v>83.43643737456043</c:v>
                </c:pt>
                <c:pt idx="16">
                  <c:v>75.05624790157319</c:v>
                </c:pt>
                <c:pt idx="17">
                  <c:v>66.9157838004568</c:v>
                </c:pt>
                <c:pt idx="18">
                  <c:v>58.98926148631688</c:v>
                </c:pt>
                <c:pt idx="19">
                  <c:v>51.24729018340358</c:v>
                </c:pt>
                <c:pt idx="20">
                  <c:v>43.66057576499224</c:v>
                </c:pt>
                <c:pt idx="21">
                  <c:v>36.201517830165756</c:v>
                </c:pt>
                <c:pt idx="22">
                  <c:v>28.84471262836981</c:v>
                </c:pt>
                <c:pt idx="23">
                  <c:v>21.566906505717725</c:v>
                </c:pt>
                <c:pt idx="24">
                  <c:v>14.346687778980861</c:v>
                </c:pt>
                <c:pt idx="25">
                  <c:v>7.164064572253031</c:v>
                </c:pt>
                <c:pt idx="26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'Numerical elect.field'!$A$20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elect.field'!$B$20:$AB$20</c:f>
              <c:numCache>
                <c:ptCount val="27"/>
                <c:pt idx="0">
                  <c:v>65.06474025107235</c:v>
                </c:pt>
                <c:pt idx="1">
                  <c:v>65.10571205469296</c:v>
                </c:pt>
                <c:pt idx="2">
                  <c:v>65.19522502263432</c:v>
                </c:pt>
                <c:pt idx="3">
                  <c:v>65.34957923778245</c:v>
                </c:pt>
                <c:pt idx="4">
                  <c:v>65.59694731718656</c:v>
                </c:pt>
                <c:pt idx="5">
                  <c:v>65.98296417700156</c:v>
                </c:pt>
                <c:pt idx="6">
                  <c:v>66.58083268544081</c:v>
                </c:pt>
                <c:pt idx="7">
                  <c:v>67.51085612006189</c:v>
                </c:pt>
                <c:pt idx="8">
                  <c:v>68.9832663233388</c:v>
                </c:pt>
                <c:pt idx="9">
                  <c:v>71.40970737885078</c:v>
                </c:pt>
                <c:pt idx="10">
                  <c:v>75.7604176247597</c:v>
                </c:pt>
                <c:pt idx="11">
                  <c:v>85.0023701677658</c:v>
                </c:pt>
                <c:pt idx="12">
                  <c:v>110</c:v>
                </c:pt>
                <c:pt idx="13">
                  <c:v>101.5949858960591</c:v>
                </c:pt>
                <c:pt idx="14">
                  <c:v>93.23750768238803</c:v>
                </c:pt>
                <c:pt idx="15">
                  <c:v>84.96251267183453</c:v>
                </c:pt>
                <c:pt idx="16">
                  <c:v>76.7907368056242</c:v>
                </c:pt>
                <c:pt idx="17">
                  <c:v>68.73096690414894</c:v>
                </c:pt>
                <c:pt idx="18">
                  <c:v>60.783159191950794</c:v>
                </c:pt>
                <c:pt idx="19">
                  <c:v>52.94125839201081</c:v>
                </c:pt>
                <c:pt idx="20">
                  <c:v>45.19538572483034</c:v>
                </c:pt>
                <c:pt idx="21">
                  <c:v>37.5333963969185</c:v>
                </c:pt>
                <c:pt idx="22">
                  <c:v>29.94191807326169</c:v>
                </c:pt>
                <c:pt idx="23">
                  <c:v>22.40699978194134</c:v>
                </c:pt>
                <c:pt idx="24">
                  <c:v>14.914484650668761</c:v>
                </c:pt>
                <c:pt idx="25">
                  <c:v>7.450195515646416</c:v>
                </c:pt>
                <c:pt idx="26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'Numerical elect.field'!$A$21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elect.field'!$B$21:$AB$21</c:f>
              <c:numCache>
                <c:ptCount val="27"/>
                <c:pt idx="0">
                  <c:v>65.11109085171104</c:v>
                </c:pt>
                <c:pt idx="1">
                  <c:v>65.15978679461024</c:v>
                </c:pt>
                <c:pt idx="2">
                  <c:v>65.26605237921136</c:v>
                </c:pt>
                <c:pt idx="3">
                  <c:v>65.44901370232901</c:v>
                </c:pt>
                <c:pt idx="4">
                  <c:v>65.74166612283608</c:v>
                </c:pt>
                <c:pt idx="5">
                  <c:v>66.19728357372514</c:v>
                </c:pt>
                <c:pt idx="6">
                  <c:v>66.90086281020655</c:v>
                </c:pt>
                <c:pt idx="7">
                  <c:v>67.99086572243009</c:v>
                </c:pt>
                <c:pt idx="8">
                  <c:v>69.70584715356507</c:v>
                </c:pt>
                <c:pt idx="9">
                  <c:v>72.50210001099943</c:v>
                </c:pt>
                <c:pt idx="10">
                  <c:v>77.40868544031801</c:v>
                </c:pt>
                <c:pt idx="11">
                  <c:v>87.26043302284994</c:v>
                </c:pt>
                <c:pt idx="12">
                  <c:v>110</c:v>
                </c:pt>
                <c:pt idx="13">
                  <c:v>101.86963030657614</c:v>
                </c:pt>
                <c:pt idx="14">
                  <c:v>93.75749199352572</c:v>
                </c:pt>
                <c:pt idx="15">
                  <c:v>85.67934856118443</c:v>
                </c:pt>
                <c:pt idx="16">
                  <c:v>77.64709747162028</c:v>
                </c:pt>
                <c:pt idx="17">
                  <c:v>69.66836489441013</c:v>
                </c:pt>
                <c:pt idx="18">
                  <c:v>61.7467451604896</c:v>
                </c:pt>
                <c:pt idx="19">
                  <c:v>53.88236457193861</c:v>
                </c:pt>
                <c:pt idx="20">
                  <c:v>46.07254897803128</c:v>
                </c:pt>
                <c:pt idx="21">
                  <c:v>38.31246755873451</c:v>
                </c:pt>
                <c:pt idx="22">
                  <c:v>30.595691971975793</c:v>
                </c:pt>
                <c:pt idx="23">
                  <c:v>22.91465166269573</c:v>
                </c:pt>
                <c:pt idx="24">
                  <c:v>15.26098938528924</c:v>
                </c:pt>
                <c:pt idx="25">
                  <c:v>7.62583246234919</c:v>
                </c:pt>
                <c:pt idx="26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'Numerical elect.field'!$A$22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elect.field'!$B$22:$AB$22</c:f>
              <c:numCache>
                <c:ptCount val="27"/>
                <c:pt idx="0">
                  <c:v>65.15596912365359</c:v>
                </c:pt>
                <c:pt idx="1">
                  <c:v>65.21214383127413</c:v>
                </c:pt>
                <c:pt idx="2">
                  <c:v>65.33462693741097</c:v>
                </c:pt>
                <c:pt idx="3">
                  <c:v>65.54527145112971</c:v>
                </c:pt>
                <c:pt idx="4">
                  <c:v>65.88171506781396</c:v>
                </c:pt>
                <c:pt idx="5">
                  <c:v>66.4045486441022</c:v>
                </c:pt>
                <c:pt idx="6">
                  <c:v>67.20995095296657</c:v>
                </c:pt>
                <c:pt idx="7">
                  <c:v>68.45323040342404</c:v>
                </c:pt>
                <c:pt idx="8">
                  <c:v>70.39795450067274</c:v>
                </c:pt>
                <c:pt idx="9">
                  <c:v>73.5350752558451</c:v>
                </c:pt>
                <c:pt idx="10">
                  <c:v>78.9177831865336</c:v>
                </c:pt>
                <c:pt idx="11">
                  <c:v>89.15585319739775</c:v>
                </c:pt>
                <c:pt idx="12">
                  <c:v>110</c:v>
                </c:pt>
                <c:pt idx="13">
                  <c:v>102.00134030996725</c:v>
                </c:pt>
                <c:pt idx="14">
                  <c:v>94.01095588717592</c:v>
                </c:pt>
                <c:pt idx="15">
                  <c:v>86.03638779644331</c:v>
                </c:pt>
                <c:pt idx="16">
                  <c:v>78.083872219725</c:v>
                </c:pt>
                <c:pt idx="17">
                  <c:v>70.15799736055739</c:v>
                </c:pt>
                <c:pt idx="18">
                  <c:v>62.26157538791664</c:v>
                </c:pt>
                <c:pt idx="19">
                  <c:v>54.39568038498192</c:v>
                </c:pt>
                <c:pt idx="20">
                  <c:v>46.55979556373313</c:v>
                </c:pt>
                <c:pt idx="21">
                  <c:v>38.75202035831246</c:v>
                </c:pt>
                <c:pt idx="22">
                  <c:v>30.9693007909927</c:v>
                </c:pt>
                <c:pt idx="23">
                  <c:v>23.207659421360376</c:v>
                </c:pt>
                <c:pt idx="24">
                  <c:v>15.462411955234813</c:v>
                </c:pt>
                <c:pt idx="25">
                  <c:v>7.72836562640803</c:v>
                </c:pt>
                <c:pt idx="26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'Numerical elect.field'!$A$23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elect.field'!$B$23:$AB$23</c:f>
              <c:numCache>
                <c:ptCount val="27"/>
                <c:pt idx="0">
                  <c:v>65.19916424276568</c:v>
                </c:pt>
                <c:pt idx="1">
                  <c:v>65.26253690576125</c:v>
                </c:pt>
                <c:pt idx="2">
                  <c:v>65.40062572374518</c:v>
                </c:pt>
                <c:pt idx="3">
                  <c:v>65.6378989077983</c:v>
                </c:pt>
                <c:pt idx="4">
                  <c:v>66.01643472383748</c:v>
                </c:pt>
                <c:pt idx="5">
                  <c:v>66.60378536156652</c:v>
                </c:pt>
                <c:pt idx="6">
                  <c:v>67.50664911251224</c:v>
                </c:pt>
                <c:pt idx="7">
                  <c:v>68.89579842220162</c:v>
                </c:pt>
                <c:pt idx="8">
                  <c:v>71.05646146895168</c:v>
                </c:pt>
                <c:pt idx="9">
                  <c:v>74.50482735340134</c:v>
                </c:pt>
                <c:pt idx="10">
                  <c:v>80.29023762978265</c:v>
                </c:pt>
                <c:pt idx="11">
                  <c:v>90.75283298995997</c:v>
                </c:pt>
                <c:pt idx="12">
                  <c:v>110</c:v>
                </c:pt>
                <c:pt idx="13">
                  <c:v>102.06817201688312</c:v>
                </c:pt>
                <c:pt idx="14">
                  <c:v>94.14041944669222</c:v>
                </c:pt>
                <c:pt idx="15">
                  <c:v>86.22053495788161</c:v>
                </c:pt>
                <c:pt idx="16">
                  <c:v>78.31178332499894</c:v>
                </c:pt>
                <c:pt idx="17">
                  <c:v>70.41671874790332</c:v>
                </c:pt>
                <c:pt idx="18">
                  <c:v>62.537073716222324</c:v>
                </c:pt>
                <c:pt idx="19">
                  <c:v>54.67371593150122</c:v>
                </c:pt>
                <c:pt idx="20">
                  <c:v>46.82666235512512</c:v>
                </c:pt>
                <c:pt idx="21">
                  <c:v>38.99513660398314</c:v>
                </c:pt>
                <c:pt idx="22">
                  <c:v>31.17765626013997</c:v>
                </c:pt>
                <c:pt idx="23">
                  <c:v>23.37213878038689</c:v>
                </c:pt>
                <c:pt idx="24">
                  <c:v>15.576017505205938</c:v>
                </c:pt>
                <c:pt idx="25">
                  <c:v>7.786362077097947</c:v>
                </c:pt>
                <c:pt idx="26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'Numerical elect.field'!$A$24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elect.field'!$B$24:$AB$24</c:f>
              <c:numCache>
                <c:ptCount val="27"/>
                <c:pt idx="0">
                  <c:v>65.24047331194772</c:v>
                </c:pt>
                <c:pt idx="1">
                  <c:v>65.31072909729981</c:v>
                </c:pt>
                <c:pt idx="2">
                  <c:v>65.4637382452588</c:v>
                </c:pt>
                <c:pt idx="3">
                  <c:v>65.72646065238234</c:v>
                </c:pt>
                <c:pt idx="4">
                  <c:v>66.1451938227618</c:v>
                </c:pt>
                <c:pt idx="5">
                  <c:v>66.79406649856254</c:v>
                </c:pt>
                <c:pt idx="6">
                  <c:v>67.78959498347355</c:v>
                </c:pt>
                <c:pt idx="7">
                  <c:v>69.31659804672569</c:v>
                </c:pt>
                <c:pt idx="8">
                  <c:v>71.67868627808485</c:v>
                </c:pt>
                <c:pt idx="9">
                  <c:v>75.40878288986546</c:v>
                </c:pt>
                <c:pt idx="10">
                  <c:v>81.53106222375015</c:v>
                </c:pt>
                <c:pt idx="11">
                  <c:v>92.10262481506848</c:v>
                </c:pt>
                <c:pt idx="12">
                  <c:v>110</c:v>
                </c:pt>
                <c:pt idx="13">
                  <c:v>102.10305237950318</c:v>
                </c:pt>
                <c:pt idx="14">
                  <c:v>94.20819709321094</c:v>
                </c:pt>
                <c:pt idx="15">
                  <c:v>86.31740033414965</c:v>
                </c:pt>
                <c:pt idx="16">
                  <c:v>78.43238768875446</c:v>
                </c:pt>
                <c:pt idx="17">
                  <c:v>70.55455065721654</c:v>
                </c:pt>
                <c:pt idx="18">
                  <c:v>62.68487978086647</c:v>
                </c:pt>
                <c:pt idx="19">
                  <c:v>54.82392624396382</c:v>
                </c:pt>
                <c:pt idx="20">
                  <c:v>46.97179077474445</c:v>
                </c:pt>
                <c:pt idx="21">
                  <c:v>39.12813666392957</c:v>
                </c:pt>
                <c:pt idx="22">
                  <c:v>31.292222720942974</c:v>
                </c:pt>
                <c:pt idx="23">
                  <c:v>23.462951787572035</c:v>
                </c:pt>
                <c:pt idx="24">
                  <c:v>15.638930757054734</c:v>
                </c:pt>
                <c:pt idx="25">
                  <c:v>7.818538652361857</c:v>
                </c:pt>
                <c:pt idx="26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'Numerical elect.field'!$A$25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elect.field'!$B$25:$AB$25</c:f>
              <c:numCache>
                <c:ptCount val="27"/>
                <c:pt idx="0">
                  <c:v>65.27970231852237</c:v>
                </c:pt>
                <c:pt idx="1">
                  <c:v>65.35649393610488</c:v>
                </c:pt>
                <c:pt idx="2">
                  <c:v>65.5236679345525</c:v>
                </c:pt>
                <c:pt idx="3">
                  <c:v>65.8105414169157</c:v>
                </c:pt>
                <c:pt idx="4">
                  <c:v>66.26739207343773</c:v>
                </c:pt>
                <c:pt idx="5">
                  <c:v>66.97451554092682</c:v>
                </c:pt>
                <c:pt idx="6">
                  <c:v>68.05751686194314</c:v>
                </c:pt>
                <c:pt idx="7">
                  <c:v>69.7138403848358</c:v>
                </c:pt>
                <c:pt idx="8">
                  <c:v>72.26236923490474</c:v>
                </c:pt>
                <c:pt idx="9">
                  <c:v>76.24539037221281</c:v>
                </c:pt>
                <c:pt idx="10">
                  <c:v>82.64666954232035</c:v>
                </c:pt>
                <c:pt idx="11">
                  <c:v>93.24627435639958</c:v>
                </c:pt>
                <c:pt idx="12">
                  <c:v>110</c:v>
                </c:pt>
                <c:pt idx="13">
                  <c:v>102.12152878464018</c:v>
                </c:pt>
                <c:pt idx="14">
                  <c:v>94.24415580305372</c:v>
                </c:pt>
                <c:pt idx="15">
                  <c:v>86.36891815456079</c:v>
                </c:pt>
                <c:pt idx="16">
                  <c:v>78.49673511903504</c:v>
                </c:pt>
                <c:pt idx="17">
                  <c:v>70.62835977908516</c:v>
                </c:pt>
                <c:pt idx="18">
                  <c:v>62.764341770154495</c:v>
                </c:pt>
                <c:pt idx="19">
                  <c:v>54.905002775103085</c:v>
                </c:pt>
                <c:pt idx="20">
                  <c:v>47.05042522366981</c:v>
                </c:pt>
                <c:pt idx="21">
                  <c:v>39.200453703117574</c:v>
                </c:pt>
                <c:pt idx="22">
                  <c:v>31.354707902306586</c:v>
                </c:pt>
                <c:pt idx="23">
                  <c:v>23.512605497326845</c:v>
                </c:pt>
                <c:pt idx="24">
                  <c:v>15.67339319921229</c:v>
                </c:pt>
                <c:pt idx="25">
                  <c:v>7.836184159438939</c:v>
                </c:pt>
                <c:pt idx="26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'Numerical elect.field'!$A$26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elect.field'!$B$26:$AB$26</c:f>
              <c:numCache>
                <c:ptCount val="27"/>
                <c:pt idx="0">
                  <c:v>65.3166670475373</c:v>
                </c:pt>
                <c:pt idx="1">
                  <c:v>65.39961646252242</c:v>
                </c:pt>
                <c:pt idx="2">
                  <c:v>65.58013351737155</c:v>
                </c:pt>
                <c:pt idx="3">
                  <c:v>65.88974795157625</c:v>
                </c:pt>
                <c:pt idx="4">
                  <c:v>66.38246272782509</c:v>
                </c:pt>
                <c:pt idx="5">
                  <c:v>67.14431003525537</c:v>
                </c:pt>
                <c:pt idx="6">
                  <c:v>68.30923707810568</c:v>
                </c:pt>
                <c:pt idx="7">
                  <c:v>70.08591807889411</c:v>
                </c:pt>
                <c:pt idx="8">
                  <c:v>72.8056395592396</c:v>
                </c:pt>
                <c:pt idx="9">
                  <c:v>77.01391606720759</c:v>
                </c:pt>
                <c:pt idx="10">
                  <c:v>83.6441208838746</c:v>
                </c:pt>
                <c:pt idx="11">
                  <c:v>94.2167499708398</c:v>
                </c:pt>
                <c:pt idx="12">
                  <c:v>110</c:v>
                </c:pt>
                <c:pt idx="13">
                  <c:v>102.13139500613117</c:v>
                </c:pt>
                <c:pt idx="14">
                  <c:v>94.26337345661457</c:v>
                </c:pt>
                <c:pt idx="15">
                  <c:v>86.39648775281671</c:v>
                </c:pt>
                <c:pt idx="16">
                  <c:v>78.53123015072808</c:v>
                </c:pt>
                <c:pt idx="17">
                  <c:v>70.66800735502456</c:v>
                </c:pt>
                <c:pt idx="18">
                  <c:v>62.80712021799271</c:v>
                </c:pt>
                <c:pt idx="19">
                  <c:v>54.948749517383554</c:v>
                </c:pt>
                <c:pt idx="20">
                  <c:v>47.092948324871614</c:v>
                </c:pt>
                <c:pt idx="21">
                  <c:v>39.239641042444816</c:v>
                </c:pt>
                <c:pt idx="22">
                  <c:v>31.38862881460376</c:v>
                </c:pt>
                <c:pt idx="23">
                  <c:v>23.539600737091853</c:v>
                </c:pt>
                <c:pt idx="24">
                  <c:v>15.692150078960006</c:v>
                </c:pt>
                <c:pt idx="25">
                  <c:v>7.845794603655007</c:v>
                </c:pt>
                <c:pt idx="26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'Numerical elect.field'!$A$27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elect.field'!$B$27:$AB$27</c:f>
              <c:numCache>
                <c:ptCount val="27"/>
                <c:pt idx="0">
                  <c:v>65.35119394688057</c:v>
                </c:pt>
                <c:pt idx="1">
                  <c:v>65.43989422790726</c:v>
                </c:pt>
                <c:pt idx="2">
                  <c:v>65.6328702974106</c:v>
                </c:pt>
                <c:pt idx="3">
                  <c:v>65.96371075578195</c:v>
                </c:pt>
                <c:pt idx="4">
                  <c:v>66.48987489407428</c:v>
                </c:pt>
                <c:pt idx="5">
                  <c:v>67.30268438884123</c:v>
                </c:pt>
                <c:pt idx="6">
                  <c:v>68.54367409158641</c:v>
                </c:pt>
                <c:pt idx="7">
                  <c:v>70.43140062739525</c:v>
                </c:pt>
                <c:pt idx="8">
                  <c:v>73.30697597825944</c:v>
                </c:pt>
                <c:pt idx="9">
                  <c:v>77.7142566632946</c:v>
                </c:pt>
                <c:pt idx="10">
                  <c:v>84.5306166474014</c:v>
                </c:pt>
                <c:pt idx="11">
                  <c:v>95.040599289353</c:v>
                </c:pt>
                <c:pt idx="12">
                  <c:v>110</c:v>
                </c:pt>
                <c:pt idx="13">
                  <c:v>102.13668700723922</c:v>
                </c:pt>
                <c:pt idx="14">
                  <c:v>94.27368605552806</c:v>
                </c:pt>
                <c:pt idx="15">
                  <c:v>86.41129300314168</c:v>
                </c:pt>
                <c:pt idx="16">
                  <c:v>78.54977226506125</c:v>
                </c:pt>
                <c:pt idx="17">
                  <c:v>70.68934332869115</c:v>
                </c:pt>
                <c:pt idx="18">
                  <c:v>62.83016976493098</c:v>
                </c:pt>
                <c:pt idx="19">
                  <c:v>54.97235127774959</c:v>
                </c:pt>
                <c:pt idx="20">
                  <c:v>47.11591913540737</c:v>
                </c:pt>
                <c:pt idx="21">
                  <c:v>39.26083512282702</c:v>
                </c:pt>
                <c:pt idx="22">
                  <c:v>31.406993963470065</c:v>
                </c:pt>
                <c:pt idx="23">
                  <c:v>23.554228991437842</c:v>
                </c:pt>
                <c:pt idx="24">
                  <c:v>15.702320716097509</c:v>
                </c:pt>
                <c:pt idx="25">
                  <c:v>7.851007813571056</c:v>
                </c:pt>
                <c:pt idx="26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'Numerical elect.field'!$A$28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elect.field'!$B$28:$AB$28</c:f>
              <c:numCache>
                <c:ptCount val="27"/>
                <c:pt idx="0">
                  <c:v>65.38312094038795</c:v>
                </c:pt>
                <c:pt idx="1">
                  <c:v>65.47713823306593</c:v>
                </c:pt>
                <c:pt idx="2">
                  <c:v>65.68163135376646</c:v>
                </c:pt>
                <c:pt idx="3">
                  <c:v>66.03208567040771</c:v>
                </c:pt>
                <c:pt idx="4">
                  <c:v>66.58913559925315</c:v>
                </c:pt>
                <c:pt idx="5">
                  <c:v>67.44893215570605</c:v>
                </c:pt>
                <c:pt idx="6">
                  <c:v>68.75984342028882</c:v>
                </c:pt>
                <c:pt idx="7">
                  <c:v>70.74902712007717</c:v>
                </c:pt>
                <c:pt idx="8">
                  <c:v>73.76516427461253</c:v>
                </c:pt>
                <c:pt idx="9">
                  <c:v>78.34677366119847</c:v>
                </c:pt>
                <c:pt idx="10">
                  <c:v>85.31315746028274</c:v>
                </c:pt>
                <c:pt idx="11">
                  <c:v>95.73924057896797</c:v>
                </c:pt>
                <c:pt idx="12">
                  <c:v>110</c:v>
                </c:pt>
                <c:pt idx="13">
                  <c:v>102.13953259751023</c:v>
                </c:pt>
                <c:pt idx="14">
                  <c:v>94.27923271064151</c:v>
                </c:pt>
                <c:pt idx="15">
                  <c:v>86.41925929279175</c:v>
                </c:pt>
                <c:pt idx="16">
                  <c:v>78.5597546348809</c:v>
                </c:pt>
                <c:pt idx="17">
                  <c:v>70.70083716036599</c:v>
                </c:pt>
                <c:pt idx="18">
                  <c:v>62.84259549017859</c:v>
                </c:pt>
                <c:pt idx="19">
                  <c:v>54.985084073749086</c:v>
                </c:pt>
                <c:pt idx="20">
                  <c:v>47.12832058930981</c:v>
                </c:pt>
                <c:pt idx="21">
                  <c:v>39.272285217128264</c:v>
                </c:pt>
                <c:pt idx="22">
                  <c:v>31.41692179022823</c:v>
                </c:pt>
                <c:pt idx="23">
                  <c:v>23.562140734233992</c:v>
                </c:pt>
                <c:pt idx="24">
                  <c:v>15.70782362535511</c:v>
                </c:pt>
                <c:pt idx="25">
                  <c:v>7.853829125770889</c:v>
                </c:pt>
                <c:pt idx="26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'Numerical elect.field'!$A$29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elect.field'!$B$29:$AB$29</c:f>
              <c:numCache>
                <c:ptCount val="27"/>
                <c:pt idx="0">
                  <c:v>65.41229818541619</c:v>
                </c:pt>
                <c:pt idx="1">
                  <c:v>65.51117380050329</c:v>
                </c:pt>
                <c:pt idx="2">
                  <c:v>65.72618864721895</c:v>
                </c:pt>
                <c:pt idx="3">
                  <c:v>66.09455532899192</c:v>
                </c:pt>
                <c:pt idx="4">
                  <c:v>66.67979160867479</c:v>
                </c:pt>
                <c:pt idx="5">
                  <c:v>67.58240785319742</c:v>
                </c:pt>
                <c:pt idx="6">
                  <c:v>68.9568575950833</c:v>
                </c:pt>
                <c:pt idx="7">
                  <c:v>71.03769714605157</c:v>
                </c:pt>
                <c:pt idx="8">
                  <c:v>74.17925426360725</c:v>
                </c:pt>
                <c:pt idx="9">
                  <c:v>78.91215090304652</c:v>
                </c:pt>
                <c:pt idx="10">
                  <c:v>85.99832531210103</c:v>
                </c:pt>
                <c:pt idx="11">
                  <c:v>96.32997107196897</c:v>
                </c:pt>
                <c:pt idx="12">
                  <c:v>110</c:v>
                </c:pt>
                <c:pt idx="13">
                  <c:v>102.14106486043778</c:v>
                </c:pt>
                <c:pt idx="14">
                  <c:v>94.28221984156035</c:v>
                </c:pt>
                <c:pt idx="15">
                  <c:v>86.42355049558105</c:v>
                </c:pt>
                <c:pt idx="16">
                  <c:v>78.56513347653268</c:v>
                </c:pt>
                <c:pt idx="17">
                  <c:v>70.70703267488736</c:v>
                </c:pt>
                <c:pt idx="18">
                  <c:v>62.84929601441925</c:v>
                </c:pt>
                <c:pt idx="19">
                  <c:v>54.99195307166026</c:v>
                </c:pt>
                <c:pt idx="20">
                  <c:v>47.135013632651884</c:v>
                </c:pt>
                <c:pt idx="21">
                  <c:v>39.27846725131031</c:v>
                </c:pt>
                <c:pt idx="22">
                  <c:v>31.422283821775213</c:v>
                </c:pt>
                <c:pt idx="23">
                  <c:v>23.566415126502243</c:v>
                </c:pt>
                <c:pt idx="24">
                  <c:v>15.710797275020765</c:v>
                </c:pt>
                <c:pt idx="25">
                  <c:v>7.8553539071083875</c:v>
                </c:pt>
                <c:pt idx="26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'Numerical elect.field'!$A$30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elect.field'!$B$30:$AB$30</c:f>
              <c:numCache>
                <c:ptCount val="27"/>
                <c:pt idx="0">
                  <c:v>65.43858877165535</c:v>
                </c:pt>
                <c:pt idx="1">
                  <c:v>65.5418413771146</c:v>
                </c:pt>
                <c:pt idx="2">
                  <c:v>65.76633403221975</c:v>
                </c:pt>
                <c:pt idx="3">
                  <c:v>66.15083046728004</c:v>
                </c:pt>
                <c:pt idx="4">
                  <c:v>66.76143101226175</c:v>
                </c:pt>
                <c:pt idx="5">
                  <c:v>67.70252836146446</c:v>
                </c:pt>
                <c:pt idx="6">
                  <c:v>69.1339253425044</c:v>
                </c:pt>
                <c:pt idx="7">
                  <c:v>71.29646057513322</c:v>
                </c:pt>
                <c:pt idx="8">
                  <c:v>74.5485180429138</c:v>
                </c:pt>
                <c:pt idx="9">
                  <c:v>79.41127459136104</c:v>
                </c:pt>
                <c:pt idx="10">
                  <c:v>86.59214801485983</c:v>
                </c:pt>
                <c:pt idx="11">
                  <c:v>96.82675516410872</c:v>
                </c:pt>
                <c:pt idx="12">
                  <c:v>110</c:v>
                </c:pt>
                <c:pt idx="13">
                  <c:v>102.14189057455798</c:v>
                </c:pt>
                <c:pt idx="14">
                  <c:v>94.28382969312113</c:v>
                </c:pt>
                <c:pt idx="15">
                  <c:v>86.42586345039125</c:v>
                </c:pt>
                <c:pt idx="16">
                  <c:v>78.56803316814307</c:v>
                </c:pt>
                <c:pt idx="17">
                  <c:v>70.71037331649921</c:v>
                </c:pt>
                <c:pt idx="18">
                  <c:v>62.852909785566744</c:v>
                </c:pt>
                <c:pt idx="19">
                  <c:v>54.9956585940527</c:v>
                </c:pt>
                <c:pt idx="20">
                  <c:v>47.13862509821841</c:v>
                </c:pt>
                <c:pt idx="21">
                  <c:v>39.28180373839155</c:v>
                </c:pt>
                <c:pt idx="22">
                  <c:v>31.425178332745347</c:v>
                </c:pt>
                <c:pt idx="23">
                  <c:v>23.568722900657395</c:v>
                </c:pt>
                <c:pt idx="24">
                  <c:v>15.712402972029341</c:v>
                </c:pt>
                <c:pt idx="25">
                  <c:v>7.856177315652726</c:v>
                </c:pt>
                <c:pt idx="26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'Numerical elect.field'!$A$31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elect.field'!$B$31:$AB$31</c:f>
              <c:numCache>
                <c:ptCount val="27"/>
                <c:pt idx="0">
                  <c:v>65.46186935825774</c:v>
                </c:pt>
                <c:pt idx="1">
                  <c:v>65.56899726435681</c:v>
                </c:pt>
                <c:pt idx="2">
                  <c:v>65.80188017210634</c:v>
                </c:pt>
                <c:pt idx="3">
                  <c:v>66.20065109168893</c:v>
                </c:pt>
                <c:pt idx="4">
                  <c:v>66.8336845909938</c:v>
                </c:pt>
                <c:pt idx="5">
                  <c:v>67.80877396292726</c:v>
                </c:pt>
                <c:pt idx="6">
                  <c:v>69.29035019761099</c:v>
                </c:pt>
                <c:pt idx="7">
                  <c:v>71.52450683505486</c:v>
                </c:pt>
                <c:pt idx="8">
                  <c:v>74.87241082877087</c:v>
                </c:pt>
                <c:pt idx="9">
                  <c:v>79.84513403448867</c:v>
                </c:pt>
                <c:pt idx="10">
                  <c:v>87.10002056028405</c:v>
                </c:pt>
                <c:pt idx="11">
                  <c:v>97.24084065125768</c:v>
                </c:pt>
                <c:pt idx="12">
                  <c:v>110</c:v>
                </c:pt>
                <c:pt idx="13">
                  <c:v>102.1423357022485</c:v>
                </c:pt>
                <c:pt idx="14">
                  <c:v>94.28469757514158</c:v>
                </c:pt>
                <c:pt idx="15">
                  <c:v>86.42711047240302</c:v>
                </c:pt>
                <c:pt idx="16">
                  <c:v>78.56959668078177</c:v>
                </c:pt>
                <c:pt idx="17">
                  <c:v>70.71217480044031</c:v>
                </c:pt>
                <c:pt idx="18">
                  <c:v>62.85485881228594</c:v>
                </c:pt>
                <c:pt idx="19">
                  <c:v>54.997657379003385</c:v>
                </c:pt>
                <c:pt idx="20">
                  <c:v>47.14057341441582</c:v>
                </c:pt>
                <c:pt idx="21">
                  <c:v>39.28360394202078</c:v>
                </c:pt>
                <c:pt idx="22">
                  <c:v>31.426740248871933</c:v>
                </c:pt>
                <c:pt idx="23">
                  <c:v>23.569968326176152</c:v>
                </c:pt>
                <c:pt idx="24">
                  <c:v>15.713269573787104</c:v>
                </c:pt>
                <c:pt idx="25">
                  <c:v>7.856621732873048</c:v>
                </c:pt>
                <c:pt idx="26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'Numerical elect.field'!$A$32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elect.field'!$B$32:$AB$32</c:f>
              <c:numCache>
                <c:ptCount val="27"/>
                <c:pt idx="0">
                  <c:v>65.4820307466653</c:v>
                </c:pt>
                <c:pt idx="1">
                  <c:v>65.59251427331081</c:v>
                </c:pt>
                <c:pt idx="2">
                  <c:v>65.8326613556216</c:v>
                </c:pt>
                <c:pt idx="3">
                  <c:v>66.24378750824688</c:v>
                </c:pt>
                <c:pt idx="4">
                  <c:v>66.89622697821096</c:v>
                </c:pt>
                <c:pt idx="5">
                  <c:v>67.90068908081857</c:v>
                </c:pt>
                <c:pt idx="6">
                  <c:v>69.42552874141245</c:v>
                </c:pt>
                <c:pt idx="7">
                  <c:v>71.72115422214067</c:v>
                </c:pt>
                <c:pt idx="8">
                  <c:v>75.15053526923442</c:v>
                </c:pt>
                <c:pt idx="9">
                  <c:v>80.21474084770077</c:v>
                </c:pt>
                <c:pt idx="10">
                  <c:v>87.5266644020929</c:v>
                </c:pt>
                <c:pt idx="11">
                  <c:v>97.5812398958694</c:v>
                </c:pt>
                <c:pt idx="12">
                  <c:v>110</c:v>
                </c:pt>
                <c:pt idx="13">
                  <c:v>102.14257565131138</c:v>
                </c:pt>
                <c:pt idx="14">
                  <c:v>94.28516542498826</c:v>
                </c:pt>
                <c:pt idx="15">
                  <c:v>86.4277827338347</c:v>
                </c:pt>
                <c:pt idx="16">
                  <c:v>78.5704396073432</c:v>
                </c:pt>
                <c:pt idx="17">
                  <c:v>70.71314608785</c:v>
                </c:pt>
                <c:pt idx="18">
                  <c:v>62.85590972697441</c:v>
                </c:pt>
                <c:pt idx="19">
                  <c:v>54.99873520759055</c:v>
                </c:pt>
                <c:pt idx="20">
                  <c:v>47.14162411015961</c:v>
                </c:pt>
                <c:pt idx="21">
                  <c:v>39.28457483490982</c:v>
                </c:pt>
                <c:pt idx="22">
                  <c:v>31.427582683483056</c:v>
                </c:pt>
                <c:pt idx="23">
                  <c:v>23.570640095671358</c:v>
                </c:pt>
                <c:pt idx="24">
                  <c:v>15.71373702914759</c:v>
                </c:pt>
                <c:pt idx="25">
                  <c:v>7.856861463025462</c:v>
                </c:pt>
                <c:pt idx="26">
                  <c:v>0</c:v>
                </c:pt>
              </c:numCache>
            </c:numRef>
          </c:val>
        </c:ser>
        <c:ser>
          <c:idx val="28"/>
          <c:order val="28"/>
          <c:tx>
            <c:strRef>
              <c:f>'Numerical elect.field'!$A$33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elect.field'!$B$33:$AB$33</c:f>
              <c:numCache>
                <c:ptCount val="27"/>
                <c:pt idx="0">
                  <c:v>65.49897838682155</c:v>
                </c:pt>
                <c:pt idx="1">
                  <c:v>65.61228230240526</c:v>
                </c:pt>
                <c:pt idx="2">
                  <c:v>65.85853421330522</c:v>
                </c:pt>
                <c:pt idx="3">
                  <c:v>66.28004121426241</c:v>
                </c:pt>
                <c:pt idx="4">
                  <c:v>66.9487776313913</c:v>
                </c:pt>
                <c:pt idx="5">
                  <c:v>67.97788277527738</c:v>
                </c:pt>
                <c:pt idx="6">
                  <c:v>69.53894864366009</c:v>
                </c:pt>
                <c:pt idx="7">
                  <c:v>71.88583969762368</c:v>
                </c:pt>
                <c:pt idx="8">
                  <c:v>75.38260980044097</c:v>
                </c:pt>
                <c:pt idx="9">
                  <c:v>80.52106421284337</c:v>
                </c:pt>
                <c:pt idx="10">
                  <c:v>87.87611110658104</c:v>
                </c:pt>
                <c:pt idx="11">
                  <c:v>97.8551041464886</c:v>
                </c:pt>
                <c:pt idx="12">
                  <c:v>110</c:v>
                </c:pt>
                <c:pt idx="13">
                  <c:v>102.1427048806088</c:v>
                </c:pt>
                <c:pt idx="14">
                  <c:v>94.28541739849533</c:v>
                </c:pt>
                <c:pt idx="15">
                  <c:v>86.42814480754585</c:v>
                </c:pt>
                <c:pt idx="16">
                  <c:v>78.57089361414658</c:v>
                </c:pt>
                <c:pt idx="17">
                  <c:v>70.7136692507303</c:v>
                </c:pt>
                <c:pt idx="18">
                  <c:v>62.85647580337211</c:v>
                </c:pt>
                <c:pt idx="19">
                  <c:v>54.99931580709371</c:v>
                </c:pt>
                <c:pt idx="20">
                  <c:v>47.14219011910078</c:v>
                </c:pt>
                <c:pt idx="21">
                  <c:v>39.285097876239995</c:v>
                </c:pt>
                <c:pt idx="22">
                  <c:v>31.42803653872117</c:v>
                </c:pt>
                <c:pt idx="23">
                  <c:v>23.571002017825155</c:v>
                </c:pt>
                <c:pt idx="24">
                  <c:v>15.713988881124202</c:v>
                </c:pt>
                <c:pt idx="25">
                  <c:v>7.856990624885656</c:v>
                </c:pt>
                <c:pt idx="26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'Numerical elect.field'!$A$34</c:f>
              <c:strCache>
                <c:ptCount val="1"/>
                <c:pt idx="0">
                  <c:v>66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elect.field'!$B$34:$AB$34</c:f>
              <c:numCache>
                <c:ptCount val="27"/>
                <c:pt idx="0">
                  <c:v>65.51263281475646</c:v>
                </c:pt>
                <c:pt idx="1">
                  <c:v>65.62820883591255</c:v>
                </c:pt>
                <c:pt idx="2">
                  <c:v>65.87937833272726</c:v>
                </c:pt>
                <c:pt idx="3">
                  <c:v>66.30924565539931</c:v>
                </c:pt>
                <c:pt idx="4">
                  <c:v>66.99110163004235</c:v>
                </c:pt>
                <c:pt idx="5">
                  <c:v>68.04002905263907</c:v>
                </c:pt>
                <c:pt idx="6">
                  <c:v>69.63018667400885</c:v>
                </c:pt>
                <c:pt idx="7">
                  <c:v>72.01810954083908</c:v>
                </c:pt>
                <c:pt idx="8">
                  <c:v>75.56844137386773</c:v>
                </c:pt>
                <c:pt idx="9">
                  <c:v>80.76497990368843</c:v>
                </c:pt>
                <c:pt idx="10">
                  <c:v>88.15170074071047</c:v>
                </c:pt>
                <c:pt idx="11">
                  <c:v>98.06801253507957</c:v>
                </c:pt>
                <c:pt idx="12">
                  <c:v>110</c:v>
                </c:pt>
                <c:pt idx="13">
                  <c:v>102.14277423342062</c:v>
                </c:pt>
                <c:pt idx="14">
                  <c:v>94.28555262494513</c:v>
                </c:pt>
                <c:pt idx="15">
                  <c:v>86.42833912404492</c:v>
                </c:pt>
                <c:pt idx="16">
                  <c:v>78.57113727339907</c:v>
                </c:pt>
                <c:pt idx="17">
                  <c:v>70.7139500311891</c:v>
                </c:pt>
                <c:pt idx="18">
                  <c:v>62.85677962276342</c:v>
                </c:pt>
                <c:pt idx="19">
                  <c:v>54.9996274291097</c:v>
                </c:pt>
                <c:pt idx="20">
                  <c:v>47.14249391771543</c:v>
                </c:pt>
                <c:pt idx="21">
                  <c:v>39.285378619261884</c:v>
                </c:pt>
                <c:pt idx="22">
                  <c:v>31.428280151293443</c:v>
                </c:pt>
                <c:pt idx="23">
                  <c:v>23.571196287648313</c:v>
                </c:pt>
                <c:pt idx="24">
                  <c:v>15.71412407014776</c:v>
                </c:pt>
                <c:pt idx="25">
                  <c:v>7.8570599569313275</c:v>
                </c:pt>
                <c:pt idx="26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'Numerical elect.field'!$A$35</c:f>
              <c:strCache>
                <c:ptCount val="1"/>
                <c:pt idx="0">
                  <c:v>66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elect.field'!$B$35:$AB$35</c:f>
              <c:numCache>
                <c:ptCount val="27"/>
                <c:pt idx="0">
                  <c:v>65.52293001982977</c:v>
                </c:pt>
                <c:pt idx="1">
                  <c:v>65.64021936164634</c:v>
                </c:pt>
                <c:pt idx="2">
                  <c:v>65.89509677185696</c:v>
                </c:pt>
                <c:pt idx="3">
                  <c:v>66.33126685100105</c:v>
                </c:pt>
                <c:pt idx="4">
                  <c:v>67.02301031460249</c:v>
                </c:pt>
                <c:pt idx="5">
                  <c:v>68.08686703883753</c:v>
                </c:pt>
                <c:pt idx="6">
                  <c:v>69.69890682391937</c:v>
                </c:pt>
                <c:pt idx="7">
                  <c:v>72.11761115664673</c:v>
                </c:pt>
                <c:pt idx="8">
                  <c:v>75.70790271710753</c:v>
                </c:pt>
                <c:pt idx="9">
                  <c:v>80.94723102113635</c:v>
                </c:pt>
                <c:pt idx="10">
                  <c:v>88.35608820967512</c:v>
                </c:pt>
                <c:pt idx="11">
                  <c:v>98.22419206079068</c:v>
                </c:pt>
                <c:pt idx="12">
                  <c:v>110</c:v>
                </c:pt>
                <c:pt idx="13">
                  <c:v>102.14281098657314</c:v>
                </c:pt>
                <c:pt idx="14">
                  <c:v>94.28562428782276</c:v>
                </c:pt>
                <c:pt idx="15">
                  <c:v>86.42844210232045</c:v>
                </c:pt>
                <c:pt idx="16">
                  <c:v>78.57126640224914</c:v>
                </c:pt>
                <c:pt idx="17">
                  <c:v>70.71409883449108</c:v>
                </c:pt>
                <c:pt idx="18">
                  <c:v>62.85694063804613</c:v>
                </c:pt>
                <c:pt idx="19">
                  <c:v>54.99979258192189</c:v>
                </c:pt>
                <c:pt idx="20">
                  <c:v>47.142654926606056</c:v>
                </c:pt>
                <c:pt idx="21">
                  <c:v>39.285527411046424</c:v>
                </c:pt>
                <c:pt idx="22">
                  <c:v>31.428409265783024</c:v>
                </c:pt>
                <c:pt idx="23">
                  <c:v>23.571299251565673</c:v>
                </c:pt>
                <c:pt idx="24">
                  <c:v>15.714195721513697</c:v>
                </c:pt>
                <c:pt idx="25">
                  <c:v>7.85709670369737</c:v>
                </c:pt>
                <c:pt idx="26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'Numerical elect.field'!$A$36</c:f>
              <c:strCache>
                <c:ptCount val="1"/>
                <c:pt idx="0">
                  <c:v>66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elect.field'!$B$36:$AB$36</c:f>
              <c:numCache>
                <c:ptCount val="27"/>
                <c:pt idx="0">
                  <c:v>65.52982174021378</c:v>
                </c:pt>
                <c:pt idx="1">
                  <c:v>65.64825770658837</c:v>
                </c:pt>
                <c:pt idx="2">
                  <c:v>65.90561647010931</c:v>
                </c:pt>
                <c:pt idx="3">
                  <c:v>66.3460038904322</c:v>
                </c:pt>
                <c:pt idx="4">
                  <c:v>67.04436177983241</c:v>
                </c:pt>
                <c:pt idx="5">
                  <c:v>68.11820106154556</c:v>
                </c:pt>
                <c:pt idx="6">
                  <c:v>69.7448586592494</c:v>
                </c:pt>
                <c:pt idx="7">
                  <c:v>72.18408626871405</c:v>
                </c:pt>
                <c:pt idx="8">
                  <c:v>75.80091418383944</c:v>
                </c:pt>
                <c:pt idx="9">
                  <c:v>81.06839869015134</c:v>
                </c:pt>
                <c:pt idx="10">
                  <c:v>88.49125281563028</c:v>
                </c:pt>
                <c:pt idx="11">
                  <c:v>98.32668076136987</c:v>
                </c:pt>
                <c:pt idx="12">
                  <c:v>110</c:v>
                </c:pt>
                <c:pt idx="13">
                  <c:v>102.14282959259201</c:v>
                </c:pt>
                <c:pt idx="14">
                  <c:v>94.2856605667338</c:v>
                </c:pt>
                <c:pt idx="15">
                  <c:v>86.42849423468797</c:v>
                </c:pt>
                <c:pt idx="16">
                  <c:v>78.57133177361442</c:v>
                </c:pt>
                <c:pt idx="17">
                  <c:v>70.71417416653642</c:v>
                </c:pt>
                <c:pt idx="18">
                  <c:v>62.85702215304798</c:v>
                </c:pt>
                <c:pt idx="19">
                  <c:v>54.99987619223329</c:v>
                </c:pt>
                <c:pt idx="20">
                  <c:v>47.14273643965698</c:v>
                </c:pt>
                <c:pt idx="21">
                  <c:v>39.28560273957669</c:v>
                </c:pt>
                <c:pt idx="22">
                  <c:v>31.428474632765873</c:v>
                </c:pt>
                <c:pt idx="23">
                  <c:v>23.57135137955197</c:v>
                </c:pt>
                <c:pt idx="24">
                  <c:v>15.71423199691256</c:v>
                </c:pt>
                <c:pt idx="25">
                  <c:v>7.8571153077681615</c:v>
                </c:pt>
                <c:pt idx="26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'Numerical elect.field'!$A$37</c:f>
              <c:strCache>
                <c:ptCount val="1"/>
                <c:pt idx="0">
                  <c:v>66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elect.field'!$B$37:$AB$37</c:f>
              <c:numCache>
                <c:ptCount val="27"/>
                <c:pt idx="0">
                  <c:v>65.5332756854855</c:v>
                </c:pt>
                <c:pt idx="1">
                  <c:v>65.65228628945167</c:v>
                </c:pt>
                <c:pt idx="2">
                  <c:v>65.91088855679097</c:v>
                </c:pt>
                <c:pt idx="3">
                  <c:v>66.35338930292029</c:v>
                </c:pt>
                <c:pt idx="4">
                  <c:v>67.05506123418522</c:v>
                </c:pt>
                <c:pt idx="5">
                  <c:v>68.13390067814638</c:v>
                </c:pt>
                <c:pt idx="6">
                  <c:v>69.76787600003883</c:v>
                </c:pt>
                <c:pt idx="7">
                  <c:v>72.21736567266028</c:v>
                </c:pt>
                <c:pt idx="8">
                  <c:v>75.84743018763918</c:v>
                </c:pt>
                <c:pt idx="9">
                  <c:v>81.12888131114288</c:v>
                </c:pt>
                <c:pt idx="10">
                  <c:v>88.55850780880058</c:v>
                </c:pt>
                <c:pt idx="11">
                  <c:v>98.37744298570892</c:v>
                </c:pt>
                <c:pt idx="12">
                  <c:v>110</c:v>
                </c:pt>
                <c:pt idx="13">
                  <c:v>102.14283736721804</c:v>
                </c:pt>
                <c:pt idx="14">
                  <c:v>94.28567572609359</c:v>
                </c:pt>
                <c:pt idx="15">
                  <c:v>86.42851601855511</c:v>
                </c:pt>
                <c:pt idx="16">
                  <c:v>78.57135908956377</c:v>
                </c:pt>
                <c:pt idx="17">
                  <c:v>70.71420564474107</c:v>
                </c:pt>
                <c:pt idx="18">
                  <c:v>62.85705621498615</c:v>
                </c:pt>
                <c:pt idx="19">
                  <c:v>54.99991112985659</c:v>
                </c:pt>
                <c:pt idx="20">
                  <c:v>47.14277050104712</c:v>
                </c:pt>
                <c:pt idx="21">
                  <c:v>39.28563421679394</c:v>
                </c:pt>
                <c:pt idx="22">
                  <c:v>31.42850194748428</c:v>
                </c:pt>
                <c:pt idx="23">
                  <c:v>23.571373162188646</c:v>
                </c:pt>
                <c:pt idx="24">
                  <c:v>15.71424715528617</c:v>
                </c:pt>
                <c:pt idx="25">
                  <c:v>7.857123081847341</c:v>
                </c:pt>
                <c:pt idx="26">
                  <c:v>0</c:v>
                </c:pt>
              </c:numCache>
            </c:numRef>
          </c:val>
        </c:ser>
        <c:ser>
          <c:idx val="33"/>
          <c:order val="33"/>
          <c:tx>
            <c:strRef>
              <c:f>'Numerical elect.field'!$A$38</c:f>
              <c:strCache>
                <c:ptCount val="1"/>
                <c:pt idx="0">
                  <c:v>66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'Numerical elect.field'!$B$4:$AB$4</c:f>
              <c:numCache>
                <c:ptCount val="27"/>
                <c:pt idx="0">
                  <c:v>64.08209575296131</c:v>
                </c:pt>
                <c:pt idx="1">
                  <c:v>63.95819952008323</c:v>
                </c:pt>
                <c:pt idx="2">
                  <c:v>63.68982177747058</c:v>
                </c:pt>
                <c:pt idx="3">
                  <c:v>63.232083175690576</c:v>
                </c:pt>
                <c:pt idx="4">
                  <c:v>62.50827499195158</c:v>
                </c:pt>
                <c:pt idx="5">
                  <c:v>61.396982321118074</c:v>
                </c:pt>
                <c:pt idx="6">
                  <c:v>59.71230656109222</c:v>
                </c:pt>
                <c:pt idx="7">
                  <c:v>57.17571354265826</c:v>
                </c:pt>
                <c:pt idx="8">
                  <c:v>53.38083082279801</c:v>
                </c:pt>
                <c:pt idx="9">
                  <c:v>47.76343970679206</c:v>
                </c:pt>
                <c:pt idx="10">
                  <c:v>39.62018036813984</c:v>
                </c:pt>
                <c:pt idx="11">
                  <c:v>28.28570590754007</c:v>
                </c:pt>
                <c:pt idx="12">
                  <c:v>13.643562129392894</c:v>
                </c:pt>
                <c:pt idx="13">
                  <c:v>12.701162538331761</c:v>
                </c:pt>
                <c:pt idx="14">
                  <c:v>11.751822814211874</c:v>
                </c:pt>
                <c:pt idx="15">
                  <c:v>10.796000699384502</c:v>
                </c:pt>
                <c:pt idx="16">
                  <c:v>9.834171266677426</c:v>
                </c:pt>
                <c:pt idx="17">
                  <c:v>8.866825860050394</c:v>
                </c:pt>
                <c:pt idx="18">
                  <c:v>7.8944709409747755</c:v>
                </c:pt>
                <c:pt idx="19">
                  <c:v>6.917626846375678</c:v>
                </c:pt>
                <c:pt idx="20">
                  <c:v>5.93682646471638</c:v>
                </c:pt>
                <c:pt idx="21">
                  <c:v>4.952613837492257</c:v>
                </c:pt>
                <c:pt idx="22">
                  <c:v>3.9655426940276985</c:v>
                </c:pt>
                <c:pt idx="23">
                  <c:v>2.976174928029493</c:v>
                </c:pt>
                <c:pt idx="24">
                  <c:v>1.9850790248388868</c:v>
                </c:pt>
                <c:pt idx="25">
                  <c:v>0.9928284487378797</c:v>
                </c:pt>
                <c:pt idx="26">
                  <c:v>0</c:v>
                </c:pt>
              </c:numCache>
            </c:numRef>
          </c:cat>
          <c:val>
            <c:numRef>
              <c:f>'Numerical elect.field'!$B$38:$AB$38</c:f>
              <c:numCache>
                <c:ptCount val="27"/>
                <c:pt idx="0">
                  <c:v>65.5332756854855</c:v>
                </c:pt>
                <c:pt idx="1">
                  <c:v>65.65228628945167</c:v>
                </c:pt>
                <c:pt idx="2">
                  <c:v>65.91088855679097</c:v>
                </c:pt>
                <c:pt idx="3">
                  <c:v>66.35338930292029</c:v>
                </c:pt>
                <c:pt idx="4">
                  <c:v>67.05506123418522</c:v>
                </c:pt>
                <c:pt idx="5">
                  <c:v>68.13390067814638</c:v>
                </c:pt>
                <c:pt idx="6">
                  <c:v>69.76787600003883</c:v>
                </c:pt>
                <c:pt idx="7">
                  <c:v>72.21736567266028</c:v>
                </c:pt>
                <c:pt idx="8">
                  <c:v>75.84743018763918</c:v>
                </c:pt>
                <c:pt idx="9">
                  <c:v>81.12888131114288</c:v>
                </c:pt>
                <c:pt idx="10">
                  <c:v>88.55850780880058</c:v>
                </c:pt>
                <c:pt idx="11">
                  <c:v>98.37744298570892</c:v>
                </c:pt>
                <c:pt idx="12">
                  <c:v>110</c:v>
                </c:pt>
                <c:pt idx="13">
                  <c:v>102.14283736721804</c:v>
                </c:pt>
                <c:pt idx="14">
                  <c:v>94.28567572609359</c:v>
                </c:pt>
                <c:pt idx="15">
                  <c:v>86.42851601855511</c:v>
                </c:pt>
                <c:pt idx="16">
                  <c:v>78.57135908956377</c:v>
                </c:pt>
                <c:pt idx="17">
                  <c:v>70.71420564474107</c:v>
                </c:pt>
                <c:pt idx="18">
                  <c:v>62.85705621498615</c:v>
                </c:pt>
                <c:pt idx="19">
                  <c:v>54.99991112985659</c:v>
                </c:pt>
                <c:pt idx="20">
                  <c:v>47.14277050104712</c:v>
                </c:pt>
                <c:pt idx="21">
                  <c:v>39.28563421679394</c:v>
                </c:pt>
                <c:pt idx="22">
                  <c:v>31.42850194748428</c:v>
                </c:pt>
                <c:pt idx="23">
                  <c:v>23.571373162188646</c:v>
                </c:pt>
                <c:pt idx="24">
                  <c:v>15.71424715528617</c:v>
                </c:pt>
                <c:pt idx="25">
                  <c:v>7.857123081847341</c:v>
                </c:pt>
                <c:pt idx="26">
                  <c:v>0</c:v>
                </c:pt>
              </c:numCache>
            </c:numRef>
          </c:val>
        </c:ser>
        <c:axId val="17220627"/>
        <c:axId val="20767916"/>
        <c:axId val="52693517"/>
      </c:surface3DChart>
      <c:catAx>
        <c:axId val="1722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767916"/>
        <c:crosses val="autoZero"/>
        <c:auto val="1"/>
        <c:lblOffset val="100"/>
        <c:noMultiLvlLbl val="0"/>
      </c:catAx>
      <c:valAx>
        <c:axId val="20767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20627"/>
        <c:crossesAt val="1"/>
        <c:crossBetween val="between"/>
        <c:dispUnits/>
      </c:valAx>
      <c:serAx>
        <c:axId val="5269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7679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"/>
          <c:y val="0.378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5</xdr:row>
      <xdr:rowOff>133350</xdr:rowOff>
    </xdr:from>
    <xdr:to>
      <xdr:col>3</xdr:col>
      <xdr:colOff>342900</xdr:colOff>
      <xdr:row>15</xdr:row>
      <xdr:rowOff>66675</xdr:rowOff>
    </xdr:to>
    <xdr:sp>
      <xdr:nvSpPr>
        <xdr:cNvPr id="1" name="Polygon 1"/>
        <xdr:cNvSpPr>
          <a:spLocks/>
        </xdr:cNvSpPr>
      </xdr:nvSpPr>
      <xdr:spPr>
        <a:xfrm>
          <a:off x="581025" y="1181100"/>
          <a:ext cx="1895475" cy="1924050"/>
        </a:xfrm>
        <a:custGeom>
          <a:pathLst>
            <a:path h="163" w="257">
              <a:moveTo>
                <a:pt x="0" y="0"/>
              </a:moveTo>
              <a:lnTo>
                <a:pt x="0" y="163"/>
              </a:lnTo>
              <a:lnTo>
                <a:pt x="257" y="163"/>
              </a:lnTo>
              <a:lnTo>
                <a:pt x="257" y="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600075</xdr:colOff>
      <xdr:row>8</xdr:row>
      <xdr:rowOff>142875</xdr:rowOff>
    </xdr:from>
    <xdr:to>
      <xdr:col>3</xdr:col>
      <xdr:colOff>323850</xdr:colOff>
      <xdr:row>15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600075" y="1809750"/>
          <a:ext cx="1857375" cy="12668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228600</xdr:colOff>
      <xdr:row>14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866775" y="1162050"/>
          <a:ext cx="47625" cy="17240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114300</xdr:rowOff>
    </xdr:from>
    <xdr:to>
      <xdr:col>3</xdr:col>
      <xdr:colOff>57150</xdr:colOff>
      <xdr:row>14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2152650" y="1162050"/>
          <a:ext cx="28575" cy="1724025"/>
        </a:xfrm>
        <a:prstGeom prst="rect">
          <a:avLst/>
        </a:prstGeom>
        <a:solidFill>
          <a:srgbClr val="FF66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200025</xdr:colOff>
      <xdr:row>14</xdr:row>
      <xdr:rowOff>19050</xdr:rowOff>
    </xdr:from>
    <xdr:to>
      <xdr:col>1</xdr:col>
      <xdr:colOff>200025</xdr:colOff>
      <xdr:row>16</xdr:row>
      <xdr:rowOff>133350</xdr:rowOff>
    </xdr:to>
    <xdr:sp>
      <xdr:nvSpPr>
        <xdr:cNvPr id="5" name="Line 5"/>
        <xdr:cNvSpPr>
          <a:spLocks/>
        </xdr:cNvSpPr>
      </xdr:nvSpPr>
      <xdr:spPr>
        <a:xfrm>
          <a:off x="885825" y="28575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14</xdr:row>
      <xdr:rowOff>28575</xdr:rowOff>
    </xdr:from>
    <xdr:to>
      <xdr:col>3</xdr:col>
      <xdr:colOff>28575</xdr:colOff>
      <xdr:row>16</xdr:row>
      <xdr:rowOff>123825</xdr:rowOff>
    </xdr:to>
    <xdr:sp>
      <xdr:nvSpPr>
        <xdr:cNvPr id="6" name="Line 6"/>
        <xdr:cNvSpPr>
          <a:spLocks/>
        </xdr:cNvSpPr>
      </xdr:nvSpPr>
      <xdr:spPr>
        <a:xfrm flipH="1">
          <a:off x="2162175" y="28670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16</xdr:row>
      <xdr:rowOff>38100</xdr:rowOff>
    </xdr:from>
    <xdr:to>
      <xdr:col>3</xdr:col>
      <xdr:colOff>47625</xdr:colOff>
      <xdr:row>16</xdr:row>
      <xdr:rowOff>38100</xdr:rowOff>
    </xdr:to>
    <xdr:sp>
      <xdr:nvSpPr>
        <xdr:cNvPr id="7" name="Line 7"/>
        <xdr:cNvSpPr>
          <a:spLocks/>
        </xdr:cNvSpPr>
      </xdr:nvSpPr>
      <xdr:spPr>
        <a:xfrm>
          <a:off x="895350" y="32670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57150</xdr:rowOff>
    </xdr:from>
    <xdr:to>
      <xdr:col>1</xdr:col>
      <xdr:colOff>371475</xdr:colOff>
      <xdr:row>14</xdr:row>
      <xdr:rowOff>28575</xdr:rowOff>
    </xdr:to>
    <xdr:sp>
      <xdr:nvSpPr>
        <xdr:cNvPr id="8" name="Polygon 8"/>
        <xdr:cNvSpPr>
          <a:spLocks/>
        </xdr:cNvSpPr>
      </xdr:nvSpPr>
      <xdr:spPr>
        <a:xfrm>
          <a:off x="695325" y="1724025"/>
          <a:ext cx="361950" cy="1143000"/>
        </a:xfrm>
        <a:custGeom>
          <a:pathLst>
            <a:path h="99" w="33">
              <a:moveTo>
                <a:pt x="0" y="99"/>
              </a:moveTo>
              <a:lnTo>
                <a:pt x="33" y="85"/>
              </a:lnTo>
              <a:lnTo>
                <a:pt x="33" y="0"/>
              </a:lnTo>
              <a:lnTo>
                <a:pt x="0" y="13"/>
              </a:lnTo>
              <a:lnTo>
                <a:pt x="0" y="99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533400</xdr:colOff>
      <xdr:row>8</xdr:row>
      <xdr:rowOff>66675</xdr:rowOff>
    </xdr:from>
    <xdr:to>
      <xdr:col>3</xdr:col>
      <xdr:colOff>200025</xdr:colOff>
      <xdr:row>14</xdr:row>
      <xdr:rowOff>38100</xdr:rowOff>
    </xdr:to>
    <xdr:sp>
      <xdr:nvSpPr>
        <xdr:cNvPr id="9" name="Polygon 9"/>
        <xdr:cNvSpPr>
          <a:spLocks/>
        </xdr:cNvSpPr>
      </xdr:nvSpPr>
      <xdr:spPr>
        <a:xfrm>
          <a:off x="1981200" y="1733550"/>
          <a:ext cx="352425" cy="1143000"/>
        </a:xfrm>
        <a:custGeom>
          <a:pathLst>
            <a:path h="99" w="33">
              <a:moveTo>
                <a:pt x="0" y="99"/>
              </a:moveTo>
              <a:lnTo>
                <a:pt x="33" y="85"/>
              </a:lnTo>
              <a:lnTo>
                <a:pt x="33" y="0"/>
              </a:lnTo>
              <a:lnTo>
                <a:pt x="0" y="13"/>
              </a:lnTo>
              <a:lnTo>
                <a:pt x="0" y="99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200025</xdr:colOff>
      <xdr:row>3</xdr:row>
      <xdr:rowOff>66675</xdr:rowOff>
    </xdr:from>
    <xdr:to>
      <xdr:col>1</xdr:col>
      <xdr:colOff>628650</xdr:colOff>
      <xdr:row>5</xdr:row>
      <xdr:rowOff>114300</xdr:rowOff>
    </xdr:to>
    <xdr:sp>
      <xdr:nvSpPr>
        <xdr:cNvPr id="10" name="Polygon 11"/>
        <xdr:cNvSpPr>
          <a:spLocks/>
        </xdr:cNvSpPr>
      </xdr:nvSpPr>
      <xdr:spPr>
        <a:xfrm>
          <a:off x="885825" y="733425"/>
          <a:ext cx="438150" cy="428625"/>
        </a:xfrm>
        <a:custGeom>
          <a:pathLst>
            <a:path h="39" w="40">
              <a:moveTo>
                <a:pt x="0" y="39"/>
              </a:moveTo>
              <a:cubicBezTo>
                <a:pt x="2" y="28"/>
                <a:pt x="0" y="19"/>
                <a:pt x="0" y="7"/>
              </a:cubicBezTo>
              <a:cubicBezTo>
                <a:pt x="4" y="6"/>
                <a:pt x="32" y="3"/>
                <a:pt x="32" y="4"/>
              </a:cubicBezTo>
              <a:lnTo>
                <a:pt x="4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3</xdr:row>
      <xdr:rowOff>66675</xdr:rowOff>
    </xdr:from>
    <xdr:to>
      <xdr:col>3</xdr:col>
      <xdr:colOff>104775</xdr:colOff>
      <xdr:row>5</xdr:row>
      <xdr:rowOff>123825</xdr:rowOff>
    </xdr:to>
    <xdr:sp>
      <xdr:nvSpPr>
        <xdr:cNvPr id="11" name="Polygon 12"/>
        <xdr:cNvSpPr>
          <a:spLocks/>
        </xdr:cNvSpPr>
      </xdr:nvSpPr>
      <xdr:spPr>
        <a:xfrm>
          <a:off x="1838325" y="733425"/>
          <a:ext cx="400050" cy="438150"/>
        </a:xfrm>
        <a:custGeom>
          <a:pathLst>
            <a:path h="40" w="38">
              <a:moveTo>
                <a:pt x="0" y="0"/>
              </a:moveTo>
              <a:cubicBezTo>
                <a:pt x="13" y="13"/>
                <a:pt x="19" y="10"/>
                <a:pt x="38" y="11"/>
              </a:cubicBezTo>
              <a:cubicBezTo>
                <a:pt x="34" y="24"/>
                <a:pt x="32" y="24"/>
                <a:pt x="32" y="4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180975</xdr:rowOff>
    </xdr:from>
    <xdr:to>
      <xdr:col>14</xdr:col>
      <xdr:colOff>895350</xdr:colOff>
      <xdr:row>42</xdr:row>
      <xdr:rowOff>104775</xdr:rowOff>
    </xdr:to>
    <xdr:graphicFrame>
      <xdr:nvGraphicFramePr>
        <xdr:cNvPr id="12" name="Chart 20"/>
        <xdr:cNvGraphicFramePr/>
      </xdr:nvGraphicFramePr>
      <xdr:xfrm>
        <a:off x="4210050" y="3981450"/>
        <a:ext cx="6477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0</xdr:row>
      <xdr:rowOff>190500</xdr:rowOff>
    </xdr:from>
    <xdr:to>
      <xdr:col>13</xdr:col>
      <xdr:colOff>390525</xdr:colOff>
      <xdr:row>0</xdr:row>
      <xdr:rowOff>190500</xdr:rowOff>
    </xdr:to>
    <xdr:sp>
      <xdr:nvSpPr>
        <xdr:cNvPr id="1" name="Line 2"/>
        <xdr:cNvSpPr>
          <a:spLocks/>
        </xdr:cNvSpPr>
      </xdr:nvSpPr>
      <xdr:spPr>
        <a:xfrm>
          <a:off x="6410325" y="1905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390525</xdr:colOff>
      <xdr:row>0</xdr:row>
      <xdr:rowOff>190500</xdr:rowOff>
    </xdr:from>
    <xdr:to>
      <xdr:col>13</xdr:col>
      <xdr:colOff>409575</xdr:colOff>
      <xdr:row>0</xdr:row>
      <xdr:rowOff>190500</xdr:rowOff>
    </xdr:to>
    <xdr:sp>
      <xdr:nvSpPr>
        <xdr:cNvPr id="2" name="Line 3"/>
        <xdr:cNvSpPr>
          <a:spLocks/>
        </xdr:cNvSpPr>
      </xdr:nvSpPr>
      <xdr:spPr>
        <a:xfrm>
          <a:off x="6457950" y="1905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323850</xdr:colOff>
      <xdr:row>0</xdr:row>
      <xdr:rowOff>209550</xdr:rowOff>
    </xdr:from>
    <xdr:to>
      <xdr:col>27</xdr:col>
      <xdr:colOff>323850</xdr:colOff>
      <xdr:row>3</xdr:row>
      <xdr:rowOff>95250</xdr:rowOff>
    </xdr:to>
    <xdr:sp>
      <xdr:nvSpPr>
        <xdr:cNvPr id="3" name="Line 7"/>
        <xdr:cNvSpPr>
          <a:spLocks/>
        </xdr:cNvSpPr>
      </xdr:nvSpPr>
      <xdr:spPr>
        <a:xfrm flipV="1">
          <a:off x="12925425" y="2095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209550</xdr:rowOff>
    </xdr:from>
    <xdr:to>
      <xdr:col>13</xdr:col>
      <xdr:colOff>200025</xdr:colOff>
      <xdr:row>3</xdr:row>
      <xdr:rowOff>57150</xdr:rowOff>
    </xdr:to>
    <xdr:sp>
      <xdr:nvSpPr>
        <xdr:cNvPr id="4" name="Line 8"/>
        <xdr:cNvSpPr>
          <a:spLocks/>
        </xdr:cNvSpPr>
      </xdr:nvSpPr>
      <xdr:spPr>
        <a:xfrm flipV="1">
          <a:off x="6267450" y="2095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219075</xdr:colOff>
      <xdr:row>1</xdr:row>
      <xdr:rowOff>76200</xdr:rowOff>
    </xdr:from>
    <xdr:to>
      <xdr:col>27</xdr:col>
      <xdr:colOff>304800</xdr:colOff>
      <xdr:row>1</xdr:row>
      <xdr:rowOff>76200</xdr:rowOff>
    </xdr:to>
    <xdr:sp>
      <xdr:nvSpPr>
        <xdr:cNvPr id="5" name="Line 9"/>
        <xdr:cNvSpPr>
          <a:spLocks/>
        </xdr:cNvSpPr>
      </xdr:nvSpPr>
      <xdr:spPr>
        <a:xfrm>
          <a:off x="6286500" y="34290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66675</xdr:colOff>
      <xdr:row>17</xdr:row>
      <xdr:rowOff>19050</xdr:rowOff>
    </xdr:from>
    <xdr:to>
      <xdr:col>29</xdr:col>
      <xdr:colOff>542925</xdr:colOff>
      <xdr:row>17</xdr:row>
      <xdr:rowOff>19050</xdr:rowOff>
    </xdr:to>
    <xdr:sp>
      <xdr:nvSpPr>
        <xdr:cNvPr id="6" name="Line 10"/>
        <xdr:cNvSpPr>
          <a:spLocks/>
        </xdr:cNvSpPr>
      </xdr:nvSpPr>
      <xdr:spPr>
        <a:xfrm>
          <a:off x="13134975" y="30099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85725</xdr:colOff>
      <xdr:row>37</xdr:row>
      <xdr:rowOff>114300</xdr:rowOff>
    </xdr:from>
    <xdr:to>
      <xdr:col>29</xdr:col>
      <xdr:colOff>542925</xdr:colOff>
      <xdr:row>37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13154025" y="64103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285750</xdr:colOff>
      <xdr:row>17</xdr:row>
      <xdr:rowOff>19050</xdr:rowOff>
    </xdr:from>
    <xdr:to>
      <xdr:col>29</xdr:col>
      <xdr:colOff>285750</xdr:colOff>
      <xdr:row>37</xdr:row>
      <xdr:rowOff>114300</xdr:rowOff>
    </xdr:to>
    <xdr:sp>
      <xdr:nvSpPr>
        <xdr:cNvPr id="8" name="Line 12"/>
        <xdr:cNvSpPr>
          <a:spLocks/>
        </xdr:cNvSpPr>
      </xdr:nvSpPr>
      <xdr:spPr>
        <a:xfrm>
          <a:off x="14039850" y="3009900"/>
          <a:ext cx="0" cy="340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457200</xdr:colOff>
      <xdr:row>2</xdr:row>
      <xdr:rowOff>19050</xdr:rowOff>
    </xdr:from>
    <xdr:to>
      <xdr:col>27</xdr:col>
      <xdr:colOff>323850</xdr:colOff>
      <xdr:row>2</xdr:row>
      <xdr:rowOff>19050</xdr:rowOff>
    </xdr:to>
    <xdr:sp>
      <xdr:nvSpPr>
        <xdr:cNvPr id="9" name="Line 13"/>
        <xdr:cNvSpPr>
          <a:spLocks/>
        </xdr:cNvSpPr>
      </xdr:nvSpPr>
      <xdr:spPr>
        <a:xfrm>
          <a:off x="457200" y="514350"/>
          <a:ext cx="124682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</xdr:colOff>
      <xdr:row>3</xdr:row>
      <xdr:rowOff>114300</xdr:rowOff>
    </xdr:from>
    <xdr:to>
      <xdr:col>28</xdr:col>
      <xdr:colOff>666750</xdr:colOff>
      <xdr:row>3</xdr:row>
      <xdr:rowOff>114300</xdr:rowOff>
    </xdr:to>
    <xdr:sp>
      <xdr:nvSpPr>
        <xdr:cNvPr id="10" name="Line 14"/>
        <xdr:cNvSpPr>
          <a:spLocks/>
        </xdr:cNvSpPr>
      </xdr:nvSpPr>
      <xdr:spPr>
        <a:xfrm>
          <a:off x="13087350" y="7715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3</xdr:row>
      <xdr:rowOff>114300</xdr:rowOff>
    </xdr:from>
    <xdr:to>
      <xdr:col>28</xdr:col>
      <xdr:colOff>514350</xdr:colOff>
      <xdr:row>37</xdr:row>
      <xdr:rowOff>152400</xdr:rowOff>
    </xdr:to>
    <xdr:sp>
      <xdr:nvSpPr>
        <xdr:cNvPr id="11" name="Line 15"/>
        <xdr:cNvSpPr>
          <a:spLocks/>
        </xdr:cNvSpPr>
      </xdr:nvSpPr>
      <xdr:spPr>
        <a:xfrm>
          <a:off x="13582650" y="771525"/>
          <a:ext cx="0" cy="56769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6</xdr:row>
      <xdr:rowOff>66675</xdr:rowOff>
    </xdr:from>
    <xdr:to>
      <xdr:col>12</xdr:col>
      <xdr:colOff>342900</xdr:colOff>
      <xdr:row>33</xdr:row>
      <xdr:rowOff>104775</xdr:rowOff>
    </xdr:to>
    <xdr:graphicFrame>
      <xdr:nvGraphicFramePr>
        <xdr:cNvPr id="12" name="Chart 19"/>
        <xdr:cNvGraphicFramePr/>
      </xdr:nvGraphicFramePr>
      <xdr:xfrm>
        <a:off x="628650" y="1209675"/>
        <a:ext cx="53149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="75" zoomScaleNormal="75" workbookViewId="0" topLeftCell="A1">
      <selection activeCell="G47" sqref="G47"/>
    </sheetView>
  </sheetViews>
  <sheetFormatPr defaultColWidth="9.00390625" defaultRowHeight="12.75"/>
  <cols>
    <col min="2" max="2" width="10.00390625" style="0" bestFit="1" customWidth="1"/>
    <col min="6" max="6" width="9.25390625" style="0" bestFit="1" customWidth="1"/>
    <col min="8" max="8" width="10.25390625" style="0" bestFit="1" customWidth="1"/>
    <col min="15" max="15" width="13.00390625" style="0" bestFit="1" customWidth="1"/>
  </cols>
  <sheetData>
    <row r="1" spans="1:10" ht="20.25">
      <c r="A1" s="6" t="s">
        <v>0</v>
      </c>
      <c r="B1" s="7"/>
      <c r="C1" s="7"/>
      <c r="D1" s="3"/>
      <c r="E1" s="10"/>
      <c r="F1" s="10"/>
      <c r="G1" s="10"/>
      <c r="H1" s="10"/>
      <c r="I1" s="10"/>
      <c r="J1" t="s">
        <v>22</v>
      </c>
    </row>
    <row r="2" spans="5:9" ht="15.75" thickBot="1">
      <c r="E2" s="10"/>
      <c r="F2" s="8" t="s">
        <v>20</v>
      </c>
      <c r="G2" s="8"/>
      <c r="H2" s="8"/>
      <c r="I2" s="10"/>
    </row>
    <row r="3" spans="2:9" ht="16.5" thickBot="1">
      <c r="B3" s="2" t="s">
        <v>2</v>
      </c>
      <c r="C3" s="13">
        <v>220</v>
      </c>
      <c r="D3" t="s">
        <v>7</v>
      </c>
      <c r="E3" s="11" t="s">
        <v>4</v>
      </c>
      <c r="F3" s="12">
        <v>0.0223</v>
      </c>
      <c r="G3" s="9" t="s">
        <v>5</v>
      </c>
      <c r="H3" s="12">
        <v>0.0009</v>
      </c>
      <c r="I3" s="10" t="s">
        <v>6</v>
      </c>
    </row>
    <row r="4" ht="15">
      <c r="I4" s="10"/>
    </row>
    <row r="5" spans="5:9" ht="15">
      <c r="E5" s="10"/>
      <c r="F5" s="8" t="s">
        <v>21</v>
      </c>
      <c r="G5" s="8"/>
      <c r="H5" s="8"/>
      <c r="I5" s="10"/>
    </row>
    <row r="6" spans="5:9" ht="15.75">
      <c r="E6" s="11" t="s">
        <v>13</v>
      </c>
      <c r="F6" s="12">
        <f>0.33*0.18*0.1*1000</f>
        <v>5.940000000000001</v>
      </c>
      <c r="G6" s="10" t="s">
        <v>14</v>
      </c>
      <c r="H6" s="10"/>
      <c r="I6" s="10"/>
    </row>
    <row r="7" spans="5:10" ht="16.5" thickBot="1">
      <c r="E7" s="11" t="s">
        <v>15</v>
      </c>
      <c r="F7" s="12">
        <v>4200</v>
      </c>
      <c r="G7" s="10" t="s">
        <v>16</v>
      </c>
      <c r="H7" s="10"/>
      <c r="I7" s="10"/>
      <c r="J7" t="s">
        <v>30</v>
      </c>
    </row>
    <row r="8" spans="2:9" ht="16.5" thickBot="1">
      <c r="B8" s="2" t="s">
        <v>3</v>
      </c>
      <c r="C8" s="13">
        <f>0.08*0.1</f>
        <v>0.008</v>
      </c>
      <c r="D8" t="s">
        <v>8</v>
      </c>
      <c r="E8" s="10"/>
      <c r="F8" s="10"/>
      <c r="G8" s="10"/>
      <c r="H8" s="10"/>
      <c r="I8" s="10"/>
    </row>
    <row r="9" spans="5:9" ht="15">
      <c r="E9" s="10"/>
      <c r="F9" s="8" t="s">
        <v>19</v>
      </c>
      <c r="G9" s="8"/>
      <c r="H9" s="10"/>
      <c r="I9" s="10"/>
    </row>
    <row r="10" spans="5:9" ht="15.75">
      <c r="E10" s="11" t="s">
        <v>17</v>
      </c>
      <c r="F10" s="12">
        <v>20</v>
      </c>
      <c r="G10" s="10" t="s">
        <v>18</v>
      </c>
      <c r="H10" s="10"/>
      <c r="I10" s="10"/>
    </row>
    <row r="11" spans="5:9" ht="15.75">
      <c r="E11" s="11" t="s">
        <v>10</v>
      </c>
      <c r="F11" s="12">
        <f>0.33*0.18*2</f>
        <v>0.1188</v>
      </c>
      <c r="G11" s="10" t="s">
        <v>8</v>
      </c>
      <c r="H11" s="10"/>
      <c r="I11" s="10"/>
    </row>
    <row r="12" spans="5:9" ht="15.75">
      <c r="E12" s="11" t="s">
        <v>11</v>
      </c>
      <c r="F12" s="12">
        <v>5</v>
      </c>
      <c r="G12" s="10" t="s">
        <v>12</v>
      </c>
      <c r="H12" s="10"/>
      <c r="I12" s="10"/>
    </row>
    <row r="13" spans="5:15" ht="15">
      <c r="E13" s="10"/>
      <c r="F13" s="10"/>
      <c r="G13" s="10"/>
      <c r="H13" s="10"/>
      <c r="I13" s="10"/>
      <c r="O13" s="16">
        <f>(k*s*u^2*kappa1/h-alpha*se)/(m*cp)</f>
        <v>0.0008841269841269841</v>
      </c>
    </row>
    <row r="14" spans="5:9" ht="15">
      <c r="E14" s="10"/>
      <c r="F14" s="8" t="s">
        <v>23</v>
      </c>
      <c r="G14" s="8"/>
      <c r="H14" s="10"/>
      <c r="I14" s="10"/>
    </row>
    <row r="15" spans="5:10" ht="15.75">
      <c r="E15" s="11" t="s">
        <v>24</v>
      </c>
      <c r="F15" s="12">
        <v>1.3</v>
      </c>
      <c r="G15" s="10" t="s">
        <v>25</v>
      </c>
      <c r="H15" s="10"/>
      <c r="I15" s="17">
        <f>k*s*u^2*(kappa0+kappa1*t0)/h</f>
        <v>1014.2704000000002</v>
      </c>
      <c r="J15" t="s">
        <v>29</v>
      </c>
    </row>
    <row r="16" spans="5:15" ht="15">
      <c r="E16" s="10"/>
      <c r="F16" s="10">
        <f>kk</f>
        <v>1.3015023677928554</v>
      </c>
      <c r="G16" s="10" t="s">
        <v>51</v>
      </c>
      <c r="H16" s="10"/>
      <c r="I16" s="10"/>
      <c r="N16" s="4"/>
      <c r="O16" s="16">
        <f>(k*s*u^2*kappa0/h+alpha*se*te)/(m*cp)</f>
        <v>0.02297283950617284</v>
      </c>
    </row>
    <row r="17" spans="5:9" ht="15.75" thickBot="1">
      <c r="E17" s="10"/>
      <c r="F17" s="15" t="s">
        <v>26</v>
      </c>
      <c r="G17" s="8"/>
      <c r="H17" s="10"/>
      <c r="I17" s="10"/>
    </row>
    <row r="18" spans="2:9" ht="16.5" thickBot="1">
      <c r="B18" s="2" t="s">
        <v>1</v>
      </c>
      <c r="C18" s="13">
        <v>0.02</v>
      </c>
      <c r="D18" t="s">
        <v>9</v>
      </c>
      <c r="E18" s="11" t="s">
        <v>27</v>
      </c>
      <c r="F18" s="12">
        <v>20</v>
      </c>
      <c r="G18" s="10" t="s">
        <v>18</v>
      </c>
      <c r="H18" s="10"/>
      <c r="I18" s="10"/>
    </row>
    <row r="20" ht="15">
      <c r="A20" s="14" t="s">
        <v>31</v>
      </c>
    </row>
    <row r="21" spans="1:6" ht="15.75">
      <c r="A21" s="36" t="s">
        <v>32</v>
      </c>
      <c r="B21" s="36" t="s">
        <v>33</v>
      </c>
      <c r="C21" s="36" t="s">
        <v>35</v>
      </c>
      <c r="D21" s="36" t="s">
        <v>34</v>
      </c>
      <c r="E21" s="36" t="s">
        <v>36</v>
      </c>
      <c r="F21" s="36" t="s">
        <v>37</v>
      </c>
    </row>
    <row r="22" spans="1:6" ht="12.75">
      <c r="A22" s="18" t="s">
        <v>38</v>
      </c>
      <c r="B22" s="18" t="s">
        <v>18</v>
      </c>
      <c r="C22" s="18" t="s">
        <v>18</v>
      </c>
      <c r="D22" s="18" t="s">
        <v>28</v>
      </c>
      <c r="E22" s="18" t="s">
        <v>28</v>
      </c>
      <c r="F22" s="18" t="s">
        <v>39</v>
      </c>
    </row>
    <row r="23" spans="1:6" ht="12.75">
      <c r="A23" s="22">
        <v>0</v>
      </c>
      <c r="B23" s="22">
        <v>20</v>
      </c>
      <c r="C23" s="20">
        <f>b/a*(EXP(a*A23)-1)+t0*EXP(a*A23)</f>
        <v>20</v>
      </c>
      <c r="D23" s="19">
        <v>200</v>
      </c>
      <c r="E23" s="21">
        <f>k*s*u^2/h*(kappa0+kappa1*A23)</f>
        <v>561.2464000000001</v>
      </c>
      <c r="F23" s="18">
        <f>E23/D23</f>
        <v>2.8062320000000005</v>
      </c>
    </row>
    <row r="24" spans="1:6" ht="12.75">
      <c r="A24" s="22">
        <v>30</v>
      </c>
      <c r="B24" s="37">
        <f ca="1">C24+(RAND()-0.5)*5</f>
        <v>19.946441172952255</v>
      </c>
      <c r="C24" s="20">
        <f aca="true" t="shared" si="0" ref="C24:C43">b/a*(EXP(a*A24)-1)+t0*EXP(a*A24)</f>
        <v>21.235980369829498</v>
      </c>
      <c r="D24" s="19">
        <v>201</v>
      </c>
      <c r="E24" s="21">
        <f aca="true" t="shared" si="1" ref="E24:E43">k*s*u^2/h*(kappa0+kappa1*A24)</f>
        <v>1240.7824</v>
      </c>
      <c r="F24" s="18">
        <f aca="true" t="shared" si="2" ref="F24:F43">E24/D24</f>
        <v>6.173046766169154</v>
      </c>
    </row>
    <row r="25" spans="1:6" ht="12.75">
      <c r="A25" s="22">
        <v>60</v>
      </c>
      <c r="B25" s="37">
        <f aca="true" ca="1" t="shared" si="3" ref="B25:B43">C25+(RAND()-0.5)*5</f>
        <v>22.158435415916642</v>
      </c>
      <c r="C25" s="20">
        <f t="shared" si="0"/>
        <v>22.505182280854356</v>
      </c>
      <c r="D25" s="19">
        <v>202</v>
      </c>
      <c r="E25" s="21">
        <f t="shared" si="1"/>
        <v>1920.3184000000003</v>
      </c>
      <c r="F25" s="18">
        <f t="shared" si="2"/>
        <v>9.506526732673269</v>
      </c>
    </row>
    <row r="26" spans="1:6" ht="12.75">
      <c r="A26" s="22">
        <v>90</v>
      </c>
      <c r="B26" s="37">
        <f ca="1" t="shared" si="3"/>
        <v>24.46417313149952</v>
      </c>
      <c r="C26" s="20">
        <f t="shared" si="0"/>
        <v>23.808498684796405</v>
      </c>
      <c r="D26" s="19">
        <v>203</v>
      </c>
      <c r="E26" s="21">
        <f t="shared" si="1"/>
        <v>2599.8544000000006</v>
      </c>
      <c r="F26" s="18">
        <f t="shared" si="2"/>
        <v>12.807164532019707</v>
      </c>
    </row>
    <row r="27" spans="1:6" ht="12.75">
      <c r="A27" s="22">
        <v>120</v>
      </c>
      <c r="B27" s="37">
        <f ca="1" t="shared" si="3"/>
        <v>25.58222260608122</v>
      </c>
      <c r="C27" s="20">
        <f t="shared" si="0"/>
        <v>25.146846534755777</v>
      </c>
      <c r="D27" s="19">
        <v>204</v>
      </c>
      <c r="E27" s="21">
        <f t="shared" si="1"/>
        <v>3279.3904</v>
      </c>
      <c r="F27" s="18">
        <f t="shared" si="2"/>
        <v>16.075443137254904</v>
      </c>
    </row>
    <row r="28" spans="1:6" ht="12.75">
      <c r="A28" s="22">
        <v>150</v>
      </c>
      <c r="B28" s="37">
        <f ca="1" t="shared" si="3"/>
        <v>28.40619891752197</v>
      </c>
      <c r="C28" s="20">
        <f t="shared" si="0"/>
        <v>26.521167430336636</v>
      </c>
      <c r="D28" s="19">
        <v>205</v>
      </c>
      <c r="E28" s="21">
        <f t="shared" si="1"/>
        <v>3958.9264000000003</v>
      </c>
      <c r="F28" s="18">
        <f t="shared" si="2"/>
        <v>19.311836097560978</v>
      </c>
    </row>
    <row r="29" spans="1:6" ht="12.75">
      <c r="A29" s="22">
        <v>180</v>
      </c>
      <c r="B29" s="37">
        <f ca="1" t="shared" si="3"/>
        <v>26.883298927273724</v>
      </c>
      <c r="C29" s="20">
        <f t="shared" si="0"/>
        <v>27.932428280113108</v>
      </c>
      <c r="D29" s="19">
        <v>206</v>
      </c>
      <c r="E29" s="21">
        <f t="shared" si="1"/>
        <v>4638.462400000001</v>
      </c>
      <c r="F29" s="18">
        <f t="shared" si="2"/>
        <v>22.516807766990297</v>
      </c>
    </row>
    <row r="30" spans="1:6" ht="12.75">
      <c r="A30" s="22">
        <v>210</v>
      </c>
      <c r="B30" s="37">
        <f ca="1" t="shared" si="3"/>
        <v>26.938882746309826</v>
      </c>
      <c r="C30" s="20">
        <f t="shared" si="0"/>
        <v>29.381621981901393</v>
      </c>
      <c r="D30" s="19">
        <v>207</v>
      </c>
      <c r="E30" s="21">
        <f t="shared" si="1"/>
        <v>5317.9984</v>
      </c>
      <c r="F30" s="18">
        <f t="shared" si="2"/>
        <v>25.69081352657005</v>
      </c>
    </row>
    <row r="31" spans="1:6" ht="12.75">
      <c r="A31" s="22">
        <v>240</v>
      </c>
      <c r="B31" s="37">
        <f ca="1" t="shared" si="3"/>
        <v>31.784370376529314</v>
      </c>
      <c r="C31" s="20">
        <f t="shared" si="0"/>
        <v>30.86976812131671</v>
      </c>
      <c r="D31" s="19">
        <v>208</v>
      </c>
      <c r="E31" s="21">
        <f t="shared" si="1"/>
        <v>5997.534400000001</v>
      </c>
      <c r="F31" s="18">
        <f t="shared" si="2"/>
        <v>28.834300000000006</v>
      </c>
    </row>
    <row r="32" spans="1:6" ht="12.75">
      <c r="A32" s="22">
        <v>270</v>
      </c>
      <c r="B32" s="37">
        <f ca="1" t="shared" si="3"/>
        <v>30.763297132071543</v>
      </c>
      <c r="C32" s="20">
        <f t="shared" si="0"/>
        <v>32.39791368910654</v>
      </c>
      <c r="D32" s="19">
        <v>209</v>
      </c>
      <c r="E32" s="21">
        <f t="shared" si="1"/>
        <v>6677.0704000000005</v>
      </c>
      <c r="F32" s="18">
        <f t="shared" si="2"/>
        <v>31.947705263157896</v>
      </c>
    </row>
    <row r="33" spans="1:6" ht="12.75">
      <c r="A33" s="22">
        <v>300</v>
      </c>
      <c r="B33" s="37">
        <f ca="1" t="shared" si="3"/>
        <v>36.45456217707156</v>
      </c>
      <c r="C33" s="20">
        <f t="shared" si="0"/>
        <v>33.96713381776486</v>
      </c>
      <c r="D33" s="19">
        <v>210</v>
      </c>
      <c r="E33" s="21">
        <f t="shared" si="1"/>
        <v>7356.6064000000015</v>
      </c>
      <c r="F33" s="18">
        <f t="shared" si="2"/>
        <v>35.03145904761905</v>
      </c>
    </row>
    <row r="34" spans="1:6" ht="12.75">
      <c r="A34" s="22">
        <v>330</v>
      </c>
      <c r="B34" s="37">
        <f ca="1" t="shared" si="3"/>
        <v>35.66908428903902</v>
      </c>
      <c r="C34" s="20">
        <f t="shared" si="0"/>
        <v>35.57853253794564</v>
      </c>
      <c r="D34" s="19">
        <v>211</v>
      </c>
      <c r="E34" s="21">
        <f t="shared" si="1"/>
        <v>8036.142400000001</v>
      </c>
      <c r="F34" s="18">
        <f t="shared" si="2"/>
        <v>38.08598293838863</v>
      </c>
    </row>
    <row r="35" spans="1:6" ht="12.75">
      <c r="A35" s="22">
        <v>360</v>
      </c>
      <c r="B35" s="37">
        <f ca="1" t="shared" si="3"/>
        <v>37.598626043309935</v>
      </c>
      <c r="C35" s="20">
        <f t="shared" si="0"/>
        <v>37.233243555207665</v>
      </c>
      <c r="D35" s="19">
        <v>212</v>
      </c>
      <c r="E35" s="21">
        <f t="shared" si="1"/>
        <v>8715.6784</v>
      </c>
      <c r="F35" s="18">
        <f t="shared" si="2"/>
        <v>41.11169056603774</v>
      </c>
    </row>
    <row r="36" spans="1:6" ht="12.75">
      <c r="A36" s="22">
        <v>390</v>
      </c>
      <c r="B36" s="37">
        <f ca="1" t="shared" si="3"/>
        <v>38.41048170001382</v>
      </c>
      <c r="C36" s="20">
        <f t="shared" si="0"/>
        <v>38.93243104763729</v>
      </c>
      <c r="D36" s="19">
        <v>213</v>
      </c>
      <c r="E36" s="21">
        <f t="shared" si="1"/>
        <v>9395.2144</v>
      </c>
      <c r="F36" s="18">
        <f t="shared" si="2"/>
        <v>44.10898779342723</v>
      </c>
    </row>
    <row r="37" spans="1:6" ht="12.75">
      <c r="A37" s="22">
        <v>420</v>
      </c>
      <c r="B37" s="37">
        <f ca="1" t="shared" si="3"/>
        <v>40.66938247479613</v>
      </c>
      <c r="C37" s="20">
        <f t="shared" si="0"/>
        <v>40.67729048491032</v>
      </c>
      <c r="D37" s="19">
        <v>214</v>
      </c>
      <c r="E37" s="21">
        <f t="shared" si="1"/>
        <v>10074.7504</v>
      </c>
      <c r="F37" s="18">
        <f t="shared" si="2"/>
        <v>47.078272897196264</v>
      </c>
    </row>
    <row r="38" spans="1:6" ht="12.75">
      <c r="A38" s="22">
        <v>450</v>
      </c>
      <c r="B38" s="37">
        <f ca="1" t="shared" si="3"/>
        <v>40.8611171378943</v>
      </c>
      <c r="C38" s="20">
        <f t="shared" si="0"/>
        <v>42.469049469369125</v>
      </c>
      <c r="D38" s="19">
        <v>215</v>
      </c>
      <c r="E38" s="21">
        <f t="shared" si="1"/>
        <v>10754.2864</v>
      </c>
      <c r="F38" s="18">
        <f t="shared" si="2"/>
        <v>50.01993674418605</v>
      </c>
    </row>
    <row r="39" spans="1:6" ht="12.75">
      <c r="A39" s="22">
        <v>480</v>
      </c>
      <c r="B39" s="37">
        <f ca="1" t="shared" si="3"/>
        <v>43.862176185438905</v>
      </c>
      <c r="C39" s="20">
        <f t="shared" si="0"/>
        <v>44.30896859970673</v>
      </c>
      <c r="D39" s="19">
        <v>216</v>
      </c>
      <c r="E39" s="21">
        <f t="shared" si="1"/>
        <v>11433.822400000001</v>
      </c>
      <c r="F39" s="18">
        <f t="shared" si="2"/>
        <v>52.934362962962965</v>
      </c>
    </row>
    <row r="40" spans="1:6" ht="12.75">
      <c r="A40" s="22">
        <v>510</v>
      </c>
      <c r="B40" s="37">
        <f ca="1" t="shared" si="3"/>
        <v>44.30667683356952</v>
      </c>
      <c r="C40" s="20">
        <f t="shared" si="0"/>
        <v>46.19834235786587</v>
      </c>
      <c r="D40" s="19">
        <v>217</v>
      </c>
      <c r="E40" s="21">
        <f t="shared" si="1"/>
        <v>12113.358400000001</v>
      </c>
      <c r="F40" s="18">
        <f t="shared" si="2"/>
        <v>55.82192811059908</v>
      </c>
    </row>
    <row r="41" spans="1:6" ht="12.75">
      <c r="A41" s="22">
        <v>540</v>
      </c>
      <c r="B41" s="37">
        <f ca="1" t="shared" si="3"/>
        <v>46.14802090533578</v>
      </c>
      <c r="C41" s="20">
        <f t="shared" si="0"/>
        <v>48.138500019776465</v>
      </c>
      <c r="D41" s="19">
        <v>218</v>
      </c>
      <c r="E41" s="21">
        <f t="shared" si="1"/>
        <v>12792.894400000001</v>
      </c>
      <c r="F41" s="18">
        <f t="shared" si="2"/>
        <v>58.68300183486239</v>
      </c>
    </row>
    <row r="42" spans="1:6" ht="12.75">
      <c r="A42" s="22">
        <v>570</v>
      </c>
      <c r="B42" s="37">
        <f ca="1" t="shared" si="3"/>
        <v>47.69205866860276</v>
      </c>
      <c r="C42" s="20">
        <f t="shared" si="0"/>
        <v>50.130806590572696</v>
      </c>
      <c r="D42" s="19">
        <v>219</v>
      </c>
      <c r="E42" s="21">
        <f t="shared" si="1"/>
        <v>13472.430400000001</v>
      </c>
      <c r="F42" s="18">
        <f t="shared" si="2"/>
        <v>61.51794703196347</v>
      </c>
    </row>
    <row r="43" spans="1:6" ht="12.75">
      <c r="A43" s="22">
        <v>600</v>
      </c>
      <c r="B43" s="37">
        <f ca="1" t="shared" si="3"/>
        <v>52.28995709819278</v>
      </c>
      <c r="C43" s="20">
        <f t="shared" si="0"/>
        <v>52.17666376494738</v>
      </c>
      <c r="D43" s="19">
        <v>220</v>
      </c>
      <c r="E43" s="21">
        <f t="shared" si="1"/>
        <v>14151.966400000003</v>
      </c>
      <c r="F43" s="18">
        <f t="shared" si="2"/>
        <v>64.32712000000001</v>
      </c>
    </row>
  </sheetData>
  <printOptions/>
  <pageMargins left="0.75" right="0.75" top="1" bottom="1" header="0.4921259845" footer="0.4921259845"/>
  <pageSetup horizontalDpi="600" verticalDpi="600" orientation="portrait" paperSize="9" r:id="rId7"/>
  <drawing r:id="rId6"/>
  <legacyDrawing r:id="rId5"/>
  <oleObjects>
    <oleObject progId="Equation.2" shapeId="230400" r:id="rId1"/>
    <oleObject progId="Equation.2" shapeId="289382" r:id="rId2"/>
    <oleObject progId="Equation.2" shapeId="303261" r:id="rId3"/>
    <oleObject progId="Equation.2" shapeId="31252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tabSelected="1" zoomScale="75" zoomScaleNormal="75" workbookViewId="0" topLeftCell="A1">
      <selection activeCell="T25" sqref="T25"/>
    </sheetView>
  </sheetViews>
  <sheetFormatPr defaultColWidth="9.00390625" defaultRowHeight="12.75"/>
  <cols>
    <col min="1" max="28" width="6.125" style="0" customWidth="1"/>
    <col min="30" max="30" width="12.75390625" style="0" bestFit="1" customWidth="1"/>
  </cols>
  <sheetData>
    <row r="1" spans="1:32" ht="21" thickBot="1">
      <c r="A1" s="5" t="s">
        <v>40</v>
      </c>
      <c r="B1" s="5"/>
      <c r="C1" s="5"/>
      <c r="D1" s="5"/>
      <c r="E1" s="5"/>
      <c r="F1" s="5"/>
      <c r="G1" s="1"/>
      <c r="H1" s="1"/>
      <c r="I1" s="1"/>
      <c r="J1" s="1"/>
      <c r="K1" s="1"/>
      <c r="R1" t="s">
        <v>46</v>
      </c>
      <c r="AC1" s="2" t="s">
        <v>50</v>
      </c>
      <c r="AD1" s="35">
        <f>AE2/AF2</f>
        <v>1.3015023677928554</v>
      </c>
      <c r="AE1" t="s">
        <v>49</v>
      </c>
      <c r="AF1" t="s">
        <v>48</v>
      </c>
    </row>
    <row r="2" spans="10:32" ht="18">
      <c r="J2" s="23" t="s">
        <v>41</v>
      </c>
      <c r="K2" s="24">
        <v>0.165</v>
      </c>
      <c r="L2" t="s">
        <v>9</v>
      </c>
      <c r="S2" s="25" t="s">
        <v>47</v>
      </c>
      <c r="T2" s="25">
        <f>h/2*1000</f>
        <v>10</v>
      </c>
      <c r="U2" t="s">
        <v>52</v>
      </c>
      <c r="AE2">
        <f>SUM(AE5:AE38)</f>
        <v>601.2940578129696</v>
      </c>
      <c r="AF2">
        <f>SUM(AF5:AF38)</f>
        <v>462</v>
      </c>
    </row>
    <row r="4" spans="1:28" ht="12.75">
      <c r="A4" s="27"/>
      <c r="B4" s="28">
        <f>B5</f>
        <v>64.0820066426419</v>
      </c>
      <c r="C4" s="28">
        <f aca="true" t="shared" si="0" ref="C4:N4">C5</f>
        <v>63.95811178362996</v>
      </c>
      <c r="D4" s="28">
        <f t="shared" si="0"/>
        <v>63.68973670698965</v>
      </c>
      <c r="E4" s="28">
        <f t="shared" si="0"/>
        <v>63.232002017923264</v>
      </c>
      <c r="F4" s="28">
        <f t="shared" si="0"/>
        <v>62.5081989264297</v>
      </c>
      <c r="G4" s="28">
        <f t="shared" si="0"/>
        <v>61.39691243812257</v>
      </c>
      <c r="H4" s="28">
        <f t="shared" si="0"/>
        <v>59.712243839120156</v>
      </c>
      <c r="I4" s="28">
        <f t="shared" si="0"/>
        <v>57.17565882500429</v>
      </c>
      <c r="J4" s="28">
        <f t="shared" si="0"/>
        <v>53.38078479303712</v>
      </c>
      <c r="K4" s="28">
        <f t="shared" si="0"/>
        <v>47.76340286415507</v>
      </c>
      <c r="L4" s="28">
        <f t="shared" si="0"/>
        <v>39.6201530078237</v>
      </c>
      <c r="M4" s="28">
        <f t="shared" si="0"/>
        <v>28.285688120955417</v>
      </c>
      <c r="N4" s="28">
        <f t="shared" si="0"/>
        <v>13.643553854927005</v>
      </c>
      <c r="O4" s="28">
        <f>O5</f>
        <v>12.701154836050804</v>
      </c>
      <c r="P4" s="28">
        <f>P5</f>
        <v>11.751815688478139</v>
      </c>
      <c r="Q4" s="28">
        <f>Q5</f>
        <v>10.79599415419551</v>
      </c>
      <c r="R4" s="28">
        <f>R5</f>
        <v>9.834165305665381</v>
      </c>
      <c r="S4" s="28">
        <f>S5</f>
        <v>8.866820486481773</v>
      </c>
      <c r="T4" s="28">
        <f>T5</f>
        <v>7.894466157750039</v>
      </c>
      <c r="U4" s="28">
        <f>U5</f>
        <v>6.9176226560290734</v>
      </c>
      <c r="V4" s="28">
        <f>V5</f>
        <v>5.9368228694158525</v>
      </c>
      <c r="W4" s="28">
        <f>W5</f>
        <v>4.952610839039455</v>
      </c>
      <c r="X4" s="28">
        <f>X5</f>
        <v>3.9655402938580524</v>
      </c>
      <c r="Y4" s="28">
        <f>Y5</f>
        <v>2.9761731272123786</v>
      </c>
      <c r="Z4" s="28">
        <f>Z5</f>
        <v>1.9850778240778522</v>
      </c>
      <c r="AA4" s="28">
        <f>AA5</f>
        <v>0.9928278483709412</v>
      </c>
      <c r="AB4" s="29">
        <v>0</v>
      </c>
    </row>
    <row r="5" spans="1:32" ht="12.75">
      <c r="A5" s="27">
        <f>B5</f>
        <v>64.0820066426419</v>
      </c>
      <c r="B5" s="34">
        <f>MIN(u/2,((A5+C5)/dxl^2+(B4+B6)/dyw^2)/(2/dxl^2+2/dyw^2))</f>
        <v>64.08191759048835</v>
      </c>
      <c r="C5" s="34">
        <f aca="true" t="shared" si="1" ref="C5:M17">MIN(u/2,((B5+D5)/dxl^2+(C4+C6)/dyw^2)/(2/dxl^2+2/dyw^2))</f>
        <v>63.95802410444585</v>
      </c>
      <c r="D5" s="34">
        <f t="shared" si="1"/>
        <v>63.68965169203786</v>
      </c>
      <c r="E5" s="34">
        <f t="shared" si="1"/>
        <v>63.231920913131326</v>
      </c>
      <c r="F5" s="34">
        <f t="shared" si="1"/>
        <v>62.50812291055954</v>
      </c>
      <c r="G5" s="34">
        <f t="shared" si="1"/>
        <v>61.39684260074342</v>
      </c>
      <c r="H5" s="34">
        <f t="shared" si="1"/>
        <v>59.71218115809033</v>
      </c>
      <c r="I5" s="34">
        <f t="shared" si="1"/>
        <v>57.17560414306793</v>
      </c>
      <c r="J5" s="34">
        <f t="shared" si="1"/>
        <v>53.38073879332291</v>
      </c>
      <c r="K5" s="34">
        <f t="shared" si="1"/>
        <v>47.76336604556785</v>
      </c>
      <c r="L5" s="34">
        <f t="shared" si="1"/>
        <v>39.62012566536765</v>
      </c>
      <c r="M5" s="34">
        <f t="shared" si="1"/>
        <v>28.285670345981448</v>
      </c>
      <c r="N5" s="31">
        <f>MIN(u/2,((M5/dxl+O5/dxr)*2/(dxl+dxr)+(N4+N6)/dyw^2)/(2/(dxr+dxl)*(1/dxr+1/dxl)+2/dyw^2))</f>
        <v>13.643545585862567</v>
      </c>
      <c r="O5" s="32">
        <f>MIN(u/2,((N5+P5)/dxr^2+(O4+O6)/dyw^2)/(2/dxr^2+2/dyw^2))</f>
        <v>12.701147138797793</v>
      </c>
      <c r="P5" s="32">
        <f aca="true" t="shared" si="2" ref="P5:AA17">MIN(u/2,((O5+Q5)/dxr^2+(P4+P6)/dyw^2)/(2/dxr^2+2/dyw^2))</f>
        <v>11.751808567395994</v>
      </c>
      <c r="Q5" s="32">
        <f t="shared" si="2"/>
        <v>10.795987613279136</v>
      </c>
      <c r="R5" s="32">
        <f t="shared" si="2"/>
        <v>9.834159348544615</v>
      </c>
      <c r="S5" s="32">
        <f t="shared" si="2"/>
        <v>8.866815116420959</v>
      </c>
      <c r="T5" s="32">
        <f t="shared" si="2"/>
        <v>7.894461377647742</v>
      </c>
      <c r="U5" s="32">
        <f t="shared" si="2"/>
        <v>6.917618468417883</v>
      </c>
      <c r="V5" s="32">
        <f t="shared" si="2"/>
        <v>5.936819276462302</v>
      </c>
      <c r="W5" s="32">
        <f t="shared" si="2"/>
        <v>4.952607842544011</v>
      </c>
      <c r="X5" s="32">
        <f t="shared" si="2"/>
        <v>3.965537895255213</v>
      </c>
      <c r="Y5" s="32">
        <f t="shared" si="2"/>
        <v>2.9761713275708206</v>
      </c>
      <c r="Z5" s="32">
        <f t="shared" si="2"/>
        <v>1.9850766241006632</v>
      </c>
      <c r="AA5" s="32">
        <f t="shared" si="2"/>
        <v>0.9928272483959167</v>
      </c>
      <c r="AB5" s="29">
        <v>0</v>
      </c>
      <c r="AE5">
        <f aca="true" t="shared" si="3" ref="AE5:AE16">AA5/dxr*dyw</f>
        <v>5.345992875978013</v>
      </c>
      <c r="AF5">
        <v>0</v>
      </c>
    </row>
    <row r="6" spans="1:32" ht="12.75">
      <c r="A6" s="27">
        <f aca="true" t="shared" si="4" ref="A6:A38">B6</f>
        <v>64.09470229012508</v>
      </c>
      <c r="B6" s="34">
        <f aca="true" t="shared" si="5" ref="B6:B17">MIN(u/2,((A6+C6)/dxl^2+(B5+B7)/dyw^2)/(2/dxl^2+2/dyw^2))</f>
        <v>64.09461322345582</v>
      </c>
      <c r="C6" s="34">
        <f t="shared" si="1"/>
        <v>63.97287411303721</v>
      </c>
      <c r="D6" s="34">
        <f t="shared" si="1"/>
        <v>63.70917751396646</v>
      </c>
      <c r="E6" s="34">
        <f t="shared" si="1"/>
        <v>63.25943727763116</v>
      </c>
      <c r="F6" s="34">
        <f t="shared" si="1"/>
        <v>62.54828434190738</v>
      </c>
      <c r="G6" s="34">
        <f t="shared" si="1"/>
        <v>61.456361447491595</v>
      </c>
      <c r="H6" s="34">
        <f t="shared" si="1"/>
        <v>59.80069896672059</v>
      </c>
      <c r="I6" s="34">
        <f t="shared" si="1"/>
        <v>57.30642530660387</v>
      </c>
      <c r="J6" s="34">
        <f t="shared" si="1"/>
        <v>53.57028994498692</v>
      </c>
      <c r="K6" s="34">
        <f t="shared" si="1"/>
        <v>48.02612700516354</v>
      </c>
      <c r="L6" s="34">
        <f t="shared" si="1"/>
        <v>39.95214147239845</v>
      </c>
      <c r="M6" s="34">
        <f t="shared" si="1"/>
        <v>28.629824334182363</v>
      </c>
      <c r="N6" s="31">
        <f aca="true" t="shared" si="6" ref="N6:N17">MIN(u/2,((M6/dxl+O6/dxr)*2/(dxl+dxr)+(N5+N7)/dyw^2)/(2/(dxr+dxl)*(1/dxr+1/dxl)+2/dyw^2))</f>
        <v>13.857269914898586</v>
      </c>
      <c r="O6" s="32">
        <f aca="true" t="shared" si="7" ref="O6:O17">MIN(u/2,((N6+P6)/dxr^2+(O5+O7)/dyw^2)/(2/dxr^2+2/dyw^2))</f>
        <v>12.902147833509552</v>
      </c>
      <c r="P6" s="32">
        <f t="shared" si="2"/>
        <v>11.939555436146783</v>
      </c>
      <c r="Q6" s="32">
        <f t="shared" si="2"/>
        <v>10.96997828800407</v>
      </c>
      <c r="R6" s="32">
        <f t="shared" si="2"/>
        <v>9.993922164571353</v>
      </c>
      <c r="S6" s="32">
        <f t="shared" si="2"/>
        <v>9.011911845901324</v>
      </c>
      <c r="T6" s="32">
        <f t="shared" si="2"/>
        <v>8.024489793718816</v>
      </c>
      <c r="U6" s="32">
        <f t="shared" si="2"/>
        <v>7.032214718587299</v>
      </c>
      <c r="V6" s="32">
        <f t="shared" si="2"/>
        <v>6.035660045292551</v>
      </c>
      <c r="W6" s="32">
        <f t="shared" si="2"/>
        <v>5.035412285474166</v>
      </c>
      <c r="X6" s="32">
        <f t="shared" si="2"/>
        <v>4.032069327323993</v>
      </c>
      <c r="Y6" s="32">
        <f t="shared" si="2"/>
        <v>3.0262386528708585</v>
      </c>
      <c r="Z6" s="32">
        <f t="shared" si="2"/>
        <v>2.018535493978484</v>
      </c>
      <c r="AA6" s="32">
        <f t="shared" si="2"/>
        <v>1.0095809386944725</v>
      </c>
      <c r="AB6" s="29">
        <v>0</v>
      </c>
      <c r="AE6">
        <f t="shared" si="3"/>
        <v>5.436205054508698</v>
      </c>
      <c r="AF6">
        <v>0</v>
      </c>
    </row>
    <row r="7" spans="1:32" ht="12.75">
      <c r="A7" s="27">
        <f t="shared" si="4"/>
        <v>64.11995842463604</v>
      </c>
      <c r="B7" s="34">
        <f t="shared" si="5"/>
        <v>64.11986927077898</v>
      </c>
      <c r="C7" s="34">
        <f t="shared" si="1"/>
        <v>64.00239934624517</v>
      </c>
      <c r="D7" s="34">
        <f t="shared" si="1"/>
        <v>63.74796916490367</v>
      </c>
      <c r="E7" s="34">
        <f t="shared" si="1"/>
        <v>63.31406669263104</v>
      </c>
      <c r="F7" s="34">
        <f t="shared" si="1"/>
        <v>62.627984676086264</v>
      </c>
      <c r="G7" s="34">
        <f t="shared" si="1"/>
        <v>61.574465637270265</v>
      </c>
      <c r="H7" s="34">
        <f t="shared" si="1"/>
        <v>59.976412787973445</v>
      </c>
      <c r="I7" s="34">
        <f t="shared" si="1"/>
        <v>57.56641296072388</v>
      </c>
      <c r="J7" s="34">
        <f t="shared" si="1"/>
        <v>53.94793149615755</v>
      </c>
      <c r="K7" s="34">
        <f t="shared" si="1"/>
        <v>48.55209730662944</v>
      </c>
      <c r="L7" s="34">
        <f t="shared" si="1"/>
        <v>40.622143931169326</v>
      </c>
      <c r="M7" s="34">
        <f t="shared" si="1"/>
        <v>29.332985500880746</v>
      </c>
      <c r="N7" s="31">
        <f t="shared" si="6"/>
        <v>14.300819508036644</v>
      </c>
      <c r="O7" s="32">
        <f t="shared" si="7"/>
        <v>13.319529876726635</v>
      </c>
      <c r="P7" s="32">
        <f t="shared" si="2"/>
        <v>12.329622494661344</v>
      </c>
      <c r="Q7" s="32">
        <f t="shared" si="2"/>
        <v>11.331642122225796</v>
      </c>
      <c r="R7" s="32">
        <f t="shared" si="2"/>
        <v>10.326160186601577</v>
      </c>
      <c r="S7" s="32">
        <f t="shared" si="2"/>
        <v>9.313773249831016</v>
      </c>
      <c r="T7" s="32">
        <f t="shared" si="2"/>
        <v>8.295101307486037</v>
      </c>
      <c r="U7" s="32">
        <f t="shared" si="2"/>
        <v>7.270785928467431</v>
      </c>
      <c r="V7" s="32">
        <f t="shared" si="2"/>
        <v>6.241488247853167</v>
      </c>
      <c r="W7" s="32">
        <f t="shared" si="2"/>
        <v>5.20788682597395</v>
      </c>
      <c r="X7" s="32">
        <f t="shared" si="2"/>
        <v>4.170675388014613</v>
      </c>
      <c r="Y7" s="32">
        <f t="shared" si="2"/>
        <v>3.1305604594173206</v>
      </c>
      <c r="Z7" s="32">
        <f t="shared" si="2"/>
        <v>2.088258913195933</v>
      </c>
      <c r="AA7" s="32">
        <f t="shared" si="2"/>
        <v>1.0444954459606433</v>
      </c>
      <c r="AB7" s="29">
        <v>0</v>
      </c>
      <c r="AE7">
        <f t="shared" si="3"/>
        <v>5.6242062474803864</v>
      </c>
      <c r="AF7">
        <v>0</v>
      </c>
    </row>
    <row r="8" spans="1:32" ht="12.75">
      <c r="A8" s="27">
        <f t="shared" si="4"/>
        <v>64.15733062425264</v>
      </c>
      <c r="B8" s="34">
        <f t="shared" si="5"/>
        <v>64.15724131046022</v>
      </c>
      <c r="C8" s="34">
        <f t="shared" si="1"/>
        <v>64.04607963552385</v>
      </c>
      <c r="D8" s="34">
        <f t="shared" si="1"/>
        <v>63.80534268361153</v>
      </c>
      <c r="E8" s="34">
        <f t="shared" si="1"/>
        <v>63.39484822412736</v>
      </c>
      <c r="F8" s="34">
        <f t="shared" si="1"/>
        <v>62.745836377184865</v>
      </c>
      <c r="G8" s="34">
        <f t="shared" si="1"/>
        <v>61.74915653513372</v>
      </c>
      <c r="H8" s="34">
        <f t="shared" si="1"/>
        <v>60.236547899418696</v>
      </c>
      <c r="I8" s="34">
        <f t="shared" si="1"/>
        <v>57.95209357102291</v>
      </c>
      <c r="J8" s="34">
        <f t="shared" si="1"/>
        <v>54.51047144743169</v>
      </c>
      <c r="K8" s="34">
        <f t="shared" si="1"/>
        <v>49.34172405964237</v>
      </c>
      <c r="L8" s="34">
        <f t="shared" si="1"/>
        <v>41.641670395125225</v>
      </c>
      <c r="M8" s="34">
        <f t="shared" si="1"/>
        <v>30.425619092312946</v>
      </c>
      <c r="N8" s="31">
        <f t="shared" si="6"/>
        <v>15.008985456228931</v>
      </c>
      <c r="O8" s="32">
        <f t="shared" si="7"/>
        <v>13.986563049444847</v>
      </c>
      <c r="P8" s="32">
        <f t="shared" si="2"/>
        <v>12.953563147980166</v>
      </c>
      <c r="Q8" s="32">
        <f t="shared" si="2"/>
        <v>11.910628941188477</v>
      </c>
      <c r="R8" s="32">
        <f t="shared" si="2"/>
        <v>10.858441914433351</v>
      </c>
      <c r="S8" s="32">
        <f t="shared" si="2"/>
        <v>9.79771972972096</v>
      </c>
      <c r="T8" s="32">
        <f t="shared" si="2"/>
        <v>8.72921384074235</v>
      </c>
      <c r="U8" s="32">
        <f t="shared" si="2"/>
        <v>7.653706859738796</v>
      </c>
      <c r="V8" s="32">
        <f t="shared" si="2"/>
        <v>6.572009695723524</v>
      </c>
      <c r="W8" s="32">
        <f t="shared" si="2"/>
        <v>5.484958485426931</v>
      </c>
      <c r="X8" s="32">
        <f t="shared" si="2"/>
        <v>4.393411339886829</v>
      </c>
      <c r="Y8" s="32">
        <f t="shared" si="2"/>
        <v>3.2982449308939006</v>
      </c>
      <c r="Z8" s="32">
        <f t="shared" si="2"/>
        <v>2.200350942545676</v>
      </c>
      <c r="AA8" s="32">
        <f t="shared" si="2"/>
        <v>1.1006324139825021</v>
      </c>
      <c r="AB8" s="29">
        <v>0</v>
      </c>
      <c r="AE8">
        <f t="shared" si="3"/>
        <v>5.92648222913655</v>
      </c>
      <c r="AF8">
        <v>0</v>
      </c>
    </row>
    <row r="9" spans="1:32" ht="12.75">
      <c r="A9" s="27">
        <f t="shared" si="4"/>
        <v>64.2061621977835</v>
      </c>
      <c r="B9" s="34">
        <f t="shared" si="5"/>
        <v>64.20607265114856</v>
      </c>
      <c r="C9" s="34">
        <f t="shared" si="1"/>
        <v>64.10314626869062</v>
      </c>
      <c r="D9" s="34">
        <f t="shared" si="1"/>
        <v>63.88028693260564</v>
      </c>
      <c r="E9" s="34">
        <f t="shared" si="1"/>
        <v>63.50035999281195</v>
      </c>
      <c r="F9" s="34">
        <f t="shared" si="1"/>
        <v>62.899782115915954</v>
      </c>
      <c r="G9" s="34">
        <f t="shared" si="1"/>
        <v>61.977457380309524</v>
      </c>
      <c r="H9" s="34">
        <f t="shared" si="1"/>
        <v>60.576931291577736</v>
      </c>
      <c r="I9" s="34">
        <f t="shared" si="1"/>
        <v>58.45812740977442</v>
      </c>
      <c r="J9" s="34">
        <f t="shared" si="1"/>
        <v>55.25268316798772</v>
      </c>
      <c r="K9" s="34">
        <f t="shared" si="1"/>
        <v>50.39471456771646</v>
      </c>
      <c r="L9" s="34">
        <f t="shared" si="1"/>
        <v>43.027036498459466</v>
      </c>
      <c r="M9" s="34">
        <f t="shared" si="1"/>
        <v>31.95533965423598</v>
      </c>
      <c r="N9" s="31">
        <f t="shared" si="6"/>
        <v>16.041092918903004</v>
      </c>
      <c r="O9" s="32">
        <f t="shared" si="7"/>
        <v>14.960069808041153</v>
      </c>
      <c r="P9" s="32">
        <f t="shared" si="2"/>
        <v>13.86534589581421</v>
      </c>
      <c r="Q9" s="32">
        <f t="shared" si="2"/>
        <v>12.757716103645857</v>
      </c>
      <c r="R9" s="32">
        <f t="shared" si="2"/>
        <v>11.638033414026237</v>
      </c>
      <c r="S9" s="32">
        <f t="shared" si="2"/>
        <v>10.5072057284738</v>
      </c>
      <c r="T9" s="32">
        <f t="shared" si="2"/>
        <v>9.36619229406322</v>
      </c>
      <c r="U9" s="32">
        <f t="shared" si="2"/>
        <v>8.215999731005354</v>
      </c>
      <c r="V9" s="32">
        <f t="shared" si="2"/>
        <v>7.057677696716979</v>
      </c>
      <c r="W9" s="32">
        <f t="shared" si="2"/>
        <v>5.8923142240451405</v>
      </c>
      <c r="X9" s="32">
        <f t="shared" si="2"/>
        <v>4.7210307728884</v>
      </c>
      <c r="Y9" s="32">
        <f t="shared" si="2"/>
        <v>3.54497703548414</v>
      </c>
      <c r="Z9" s="32">
        <f t="shared" si="2"/>
        <v>2.365325536219722</v>
      </c>
      <c r="AA9" s="32">
        <f t="shared" si="2"/>
        <v>1.1832660670923665</v>
      </c>
      <c r="AB9" s="29">
        <v>0</v>
      </c>
      <c r="AE9">
        <f t="shared" si="3"/>
        <v>6.371432668958897</v>
      </c>
      <c r="AF9">
        <v>0</v>
      </c>
    </row>
    <row r="10" spans="1:32" ht="12.75">
      <c r="A10" s="27">
        <f t="shared" si="4"/>
        <v>64.26559584118432</v>
      </c>
      <c r="B10" s="34">
        <f t="shared" si="5"/>
        <v>64.26550598855714</v>
      </c>
      <c r="C10" s="34">
        <f t="shared" si="1"/>
        <v>64.17259555931564</v>
      </c>
      <c r="D10" s="34">
        <f t="shared" si="1"/>
        <v>63.9714811125777</v>
      </c>
      <c r="E10" s="34">
        <f t="shared" si="1"/>
        <v>63.628742556459706</v>
      </c>
      <c r="F10" s="34">
        <f t="shared" si="1"/>
        <v>63.0871243198078</v>
      </c>
      <c r="G10" s="34">
        <f t="shared" si="1"/>
        <v>62.25544209077276</v>
      </c>
      <c r="H10" s="34">
        <f t="shared" si="1"/>
        <v>60.991988594339944</v>
      </c>
      <c r="I10" s="34">
        <f t="shared" si="1"/>
        <v>59.0771753797425</v>
      </c>
      <c r="J10" s="34">
        <f t="shared" si="1"/>
        <v>56.166803746775294</v>
      </c>
      <c r="K10" s="34">
        <f t="shared" si="1"/>
        <v>51.70882151059303</v>
      </c>
      <c r="L10" s="34">
        <f t="shared" si="1"/>
        <v>44.79780748187827</v>
      </c>
      <c r="M10" s="34">
        <f t="shared" si="1"/>
        <v>33.98894936306344</v>
      </c>
      <c r="N10" s="31">
        <f t="shared" si="6"/>
        <v>17.49150340877177</v>
      </c>
      <c r="O10" s="32">
        <f t="shared" si="7"/>
        <v>16.330609715540533</v>
      </c>
      <c r="P10" s="32">
        <f t="shared" si="2"/>
        <v>15.151130827822115</v>
      </c>
      <c r="Q10" s="32">
        <f t="shared" si="2"/>
        <v>13.954091146930175</v>
      </c>
      <c r="R10" s="32">
        <f t="shared" si="2"/>
        <v>12.740606243464823</v>
      </c>
      <c r="S10" s="32">
        <f t="shared" si="2"/>
        <v>11.51187785858407</v>
      </c>
      <c r="T10" s="32">
        <f t="shared" si="2"/>
        <v>10.269188200113422</v>
      </c>
      <c r="U10" s="32">
        <f t="shared" si="2"/>
        <v>9.013893603345128</v>
      </c>
      <c r="V10" s="32">
        <f t="shared" si="2"/>
        <v>7.747417628891751</v>
      </c>
      <c r="W10" s="32">
        <f t="shared" si="2"/>
        <v>6.471243670385695</v>
      </c>
      <c r="X10" s="32">
        <f t="shared" si="2"/>
        <v>5.186907143553565</v>
      </c>
      <c r="Y10" s="32">
        <f t="shared" si="2"/>
        <v>3.8959873256996547</v>
      </c>
      <c r="Z10" s="32">
        <f t="shared" si="2"/>
        <v>2.6000989113853685</v>
      </c>
      <c r="AA10" s="32">
        <f t="shared" si="2"/>
        <v>1.3008833465589635</v>
      </c>
      <c r="AB10" s="29">
        <v>0</v>
      </c>
      <c r="AE10">
        <f t="shared" si="3"/>
        <v>7.0047564814713414</v>
      </c>
      <c r="AF10">
        <v>0</v>
      </c>
    </row>
    <row r="11" spans="1:32" ht="18">
      <c r="A11" s="27">
        <f t="shared" si="4"/>
        <v>64.33458886945361</v>
      </c>
      <c r="B11" s="34">
        <f t="shared" si="5"/>
        <v>64.33449863736051</v>
      </c>
      <c r="C11" s="34">
        <f t="shared" si="1"/>
        <v>64.25320661230027</v>
      </c>
      <c r="D11" s="34">
        <f t="shared" si="1"/>
        <v>64.07731781402576</v>
      </c>
      <c r="E11" s="34">
        <f t="shared" si="1"/>
        <v>63.777730073599216</v>
      </c>
      <c r="F11" s="34">
        <f t="shared" si="1"/>
        <v>63.304565794841366</v>
      </c>
      <c r="G11" s="34">
        <f t="shared" si="1"/>
        <v>62.57827894397464</v>
      </c>
      <c r="H11" s="34">
        <f t="shared" si="1"/>
        <v>61.47475619251696</v>
      </c>
      <c r="I11" s="34">
        <f t="shared" si="1"/>
        <v>59.79975947996488</v>
      </c>
      <c r="J11" s="34">
        <f t="shared" si="1"/>
        <v>57.24191594720281</v>
      </c>
      <c r="K11" s="34">
        <f t="shared" si="1"/>
        <v>53.27814710926814</v>
      </c>
      <c r="L11" s="34">
        <f t="shared" si="1"/>
        <v>46.974152578553394</v>
      </c>
      <c r="M11" s="34">
        <f t="shared" si="1"/>
        <v>36.614485651818256</v>
      </c>
      <c r="N11" s="31">
        <f t="shared" si="6"/>
        <v>19.50748744312476</v>
      </c>
      <c r="O11" s="32">
        <f t="shared" si="7"/>
        <v>18.239804338168348</v>
      </c>
      <c r="P11" s="32">
        <f t="shared" si="2"/>
        <v>16.945885754293112</v>
      </c>
      <c r="Q11" s="32">
        <f t="shared" si="2"/>
        <v>15.627108168640595</v>
      </c>
      <c r="R11" s="32">
        <f t="shared" si="2"/>
        <v>14.284994664903545</v>
      </c>
      <c r="S11" s="32">
        <f t="shared" si="2"/>
        <v>12.921206194592301</v>
      </c>
      <c r="T11" s="32">
        <f t="shared" si="2"/>
        <v>11.537531717433552</v>
      </c>
      <c r="U11" s="32">
        <f t="shared" si="2"/>
        <v>10.135877397223352</v>
      </c>
      <c r="V11" s="32">
        <f t="shared" si="2"/>
        <v>8.718255022922502</v>
      </c>
      <c r="W11" s="32">
        <f t="shared" si="2"/>
        <v>7.286769811895978</v>
      </c>
      <c r="X11" s="32">
        <f t="shared" si="2"/>
        <v>5.843607734835409</v>
      </c>
      <c r="Y11" s="32">
        <f t="shared" si="2"/>
        <v>4.391022481988224</v>
      </c>
      <c r="Z11" s="32">
        <f t="shared" si="2"/>
        <v>2.931322169675871</v>
      </c>
      <c r="AA11" s="32">
        <f t="shared" si="2"/>
        <v>1.4668558663505598</v>
      </c>
      <c r="AB11" s="29">
        <v>0</v>
      </c>
      <c r="AC11" s="26" t="s">
        <v>42</v>
      </c>
      <c r="AD11" s="24">
        <v>0.09</v>
      </c>
      <c r="AE11">
        <f t="shared" si="3"/>
        <v>7.898454664964552</v>
      </c>
      <c r="AF11">
        <v>0</v>
      </c>
    </row>
    <row r="12" spans="1:32" ht="12.75">
      <c r="A12" s="27">
        <f t="shared" si="4"/>
        <v>64.41193176035956</v>
      </c>
      <c r="B12" s="34">
        <f t="shared" si="5"/>
        <v>64.41184107492325</v>
      </c>
      <c r="C12" s="34">
        <f t="shared" si="1"/>
        <v>64.3435629992391</v>
      </c>
      <c r="D12" s="34">
        <f t="shared" si="1"/>
        <v>64.19593131202805</v>
      </c>
      <c r="E12" s="34">
        <f t="shared" si="1"/>
        <v>63.944689108415695</v>
      </c>
      <c r="F12" s="34">
        <f t="shared" si="1"/>
        <v>63.54826208439452</v>
      </c>
      <c r="G12" s="34">
        <f t="shared" si="1"/>
        <v>62.94029273667248</v>
      </c>
      <c r="H12" s="34">
        <f t="shared" si="1"/>
        <v>62.01692102633277</v>
      </c>
      <c r="I12" s="34">
        <f t="shared" si="1"/>
        <v>60.614150926115414</v>
      </c>
      <c r="J12" s="34">
        <f t="shared" si="1"/>
        <v>58.46327612513681</v>
      </c>
      <c r="K12" s="34">
        <f t="shared" si="1"/>
        <v>55.09095295287376</v>
      </c>
      <c r="L12" s="34">
        <f t="shared" si="1"/>
        <v>49.57249525706901</v>
      </c>
      <c r="M12" s="34">
        <f t="shared" si="1"/>
        <v>39.94211977677831</v>
      </c>
      <c r="N12" s="31">
        <f t="shared" si="6"/>
        <v>22.3193701839706</v>
      </c>
      <c r="O12" s="32">
        <f t="shared" si="7"/>
        <v>20.90947102287514</v>
      </c>
      <c r="P12" s="32">
        <f t="shared" si="2"/>
        <v>19.461219632820892</v>
      </c>
      <c r="Q12" s="32">
        <f t="shared" si="2"/>
        <v>17.97656036237138</v>
      </c>
      <c r="R12" s="32">
        <f t="shared" si="2"/>
        <v>16.457677172786497</v>
      </c>
      <c r="S12" s="32">
        <f t="shared" si="2"/>
        <v>14.906976089294904</v>
      </c>
      <c r="T12" s="32">
        <f t="shared" si="2"/>
        <v>13.327066073463593</v>
      </c>
      <c r="U12" s="32">
        <f t="shared" si="2"/>
        <v>11.720738831221444</v>
      </c>
      <c r="V12" s="32">
        <f t="shared" si="2"/>
        <v>10.090948007943997</v>
      </c>
      <c r="W12" s="32">
        <f t="shared" si="2"/>
        <v>8.440788141391904</v>
      </c>
      <c r="X12" s="32">
        <f t="shared" si="2"/>
        <v>6.773473654067803</v>
      </c>
      <c r="Y12" s="32">
        <f t="shared" si="2"/>
        <v>5.092318076250195</v>
      </c>
      <c r="Z12" s="32">
        <f t="shared" si="2"/>
        <v>3.4007136055476685</v>
      </c>
      <c r="AA12" s="32">
        <f t="shared" si="2"/>
        <v>1.702111032734643</v>
      </c>
      <c r="AB12" s="29">
        <v>0</v>
      </c>
      <c r="AE12">
        <f t="shared" si="3"/>
        <v>9.165213253186538</v>
      </c>
      <c r="AF12">
        <v>0</v>
      </c>
    </row>
    <row r="13" spans="1:32" ht="12.75">
      <c r="A13" s="27">
        <f t="shared" si="4"/>
        <v>64.49626968412822</v>
      </c>
      <c r="B13" s="34">
        <f t="shared" si="5"/>
        <v>64.49617847099005</v>
      </c>
      <c r="C13" s="34">
        <f t="shared" si="1"/>
        <v>64.44207798063643</v>
      </c>
      <c r="D13" s="34">
        <f t="shared" si="1"/>
        <v>64.32523069930232</v>
      </c>
      <c r="E13" s="34">
        <f t="shared" si="1"/>
        <v>64.12666476014672</v>
      </c>
      <c r="F13" s="34">
        <f t="shared" si="1"/>
        <v>63.81388595604641</v>
      </c>
      <c r="G13" s="34">
        <f t="shared" si="1"/>
        <v>63.335048770406566</v>
      </c>
      <c r="H13" s="34">
        <f t="shared" si="1"/>
        <v>62.608901533753276</v>
      </c>
      <c r="I13" s="34">
        <f t="shared" si="1"/>
        <v>61.506328435553414</v>
      </c>
      <c r="J13" s="34">
        <f t="shared" si="1"/>
        <v>59.81168778638437</v>
      </c>
      <c r="K13" s="34">
        <f t="shared" si="1"/>
        <v>57.12704223976887</v>
      </c>
      <c r="L13" s="34">
        <f t="shared" si="1"/>
        <v>52.59868846668246</v>
      </c>
      <c r="M13" s="34">
        <f t="shared" si="1"/>
        <v>44.10140905637552</v>
      </c>
      <c r="N13" s="31">
        <f t="shared" si="6"/>
        <v>26.292009316183687</v>
      </c>
      <c r="O13" s="32">
        <f t="shared" si="7"/>
        <v>24.690930083508032</v>
      </c>
      <c r="P13" s="32">
        <f t="shared" si="2"/>
        <v>23.031987483840364</v>
      </c>
      <c r="Q13" s="32">
        <f t="shared" si="2"/>
        <v>21.31814079312726</v>
      </c>
      <c r="R13" s="32">
        <f t="shared" si="2"/>
        <v>19.552743654706237</v>
      </c>
      <c r="S13" s="32">
        <f t="shared" si="2"/>
        <v>17.739501751477786</v>
      </c>
      <c r="T13" s="32">
        <f t="shared" si="2"/>
        <v>15.882429491083153</v>
      </c>
      <c r="U13" s="32">
        <f t="shared" si="2"/>
        <v>13.985807337901191</v>
      </c>
      <c r="V13" s="32">
        <f t="shared" si="2"/>
        <v>12.054141031270962</v>
      </c>
      <c r="W13" s="32">
        <f t="shared" si="2"/>
        <v>10.09212352435904</v>
      </c>
      <c r="X13" s="32">
        <f t="shared" si="2"/>
        <v>8.104600098519485</v>
      </c>
      <c r="Y13" s="32">
        <f t="shared" si="2"/>
        <v>6.09653677424258</v>
      </c>
      <c r="Z13" s="32">
        <f t="shared" si="2"/>
        <v>4.07299186078647</v>
      </c>
      <c r="AA13" s="32">
        <f t="shared" si="2"/>
        <v>2.039090263723583</v>
      </c>
      <c r="AB13" s="29">
        <v>0</v>
      </c>
      <c r="AE13">
        <f t="shared" si="3"/>
        <v>10.979716804665445</v>
      </c>
      <c r="AF13">
        <v>0</v>
      </c>
    </row>
    <row r="14" spans="1:32" ht="12.75">
      <c r="A14" s="27">
        <f t="shared" si="4"/>
        <v>64.58612663485735</v>
      </c>
      <c r="B14" s="34">
        <f t="shared" si="5"/>
        <v>64.58603481910195</v>
      </c>
      <c r="C14" s="34">
        <f t="shared" si="1"/>
        <v>64.54702283602953</v>
      </c>
      <c r="D14" s="34">
        <f t="shared" si="1"/>
        <v>64.46293732836703</v>
      </c>
      <c r="E14" s="34">
        <f t="shared" si="1"/>
        <v>64.3204335591122</v>
      </c>
      <c r="F14" s="34">
        <f t="shared" si="1"/>
        <v>64.09670389749212</v>
      </c>
      <c r="G14" s="34">
        <f t="shared" si="1"/>
        <v>63.75546100829724</v>
      </c>
      <c r="H14" s="34">
        <f t="shared" si="1"/>
        <v>63.239982181506896</v>
      </c>
      <c r="I14" s="34">
        <f t="shared" si="1"/>
        <v>62.4600547592955</v>
      </c>
      <c r="J14" s="34">
        <f t="shared" si="1"/>
        <v>61.26306715079673</v>
      </c>
      <c r="K14" s="34">
        <f t="shared" si="1"/>
        <v>59.35494499229764</v>
      </c>
      <c r="L14" s="34">
        <f t="shared" si="1"/>
        <v>56.03785286632633</v>
      </c>
      <c r="M14" s="34">
        <f t="shared" si="1"/>
        <v>49.22968440032206</v>
      </c>
      <c r="N14" s="31">
        <f t="shared" si="6"/>
        <v>32.015367218962865</v>
      </c>
      <c r="O14" s="32">
        <f t="shared" si="7"/>
        <v>30.149898157727215</v>
      </c>
      <c r="P14" s="32">
        <f t="shared" si="2"/>
        <v>28.194478513452346</v>
      </c>
      <c r="Q14" s="32">
        <f t="shared" si="2"/>
        <v>26.15422421158361</v>
      </c>
      <c r="R14" s="32">
        <f t="shared" si="2"/>
        <v>24.034885833330918</v>
      </c>
      <c r="S14" s="32">
        <f t="shared" si="2"/>
        <v>21.842724592996216</v>
      </c>
      <c r="T14" s="32">
        <f t="shared" si="2"/>
        <v>19.584397464910957</v>
      </c>
      <c r="U14" s="32">
        <f t="shared" si="2"/>
        <v>17.266856103824644</v>
      </c>
      <c r="V14" s="32">
        <f t="shared" si="2"/>
        <v>14.897261892939063</v>
      </c>
      <c r="W14" s="32">
        <f t="shared" si="2"/>
        <v>12.482917680696941</v>
      </c>
      <c r="X14" s="32">
        <f t="shared" si="2"/>
        <v>10.031215505979622</v>
      </c>
      <c r="Y14" s="32">
        <f t="shared" si="2"/>
        <v>7.549598775216901</v>
      </c>
      <c r="Z14" s="32">
        <f t="shared" si="2"/>
        <v>5.045536842040351</v>
      </c>
      <c r="AA14" s="32">
        <f t="shared" si="2"/>
        <v>2.526509654861433</v>
      </c>
      <c r="AB14" s="29">
        <v>0</v>
      </c>
      <c r="AC14">
        <f>(hh-we)/13</f>
        <v>0.003846153846153846</v>
      </c>
      <c r="AE14">
        <f t="shared" si="3"/>
        <v>13.604282756946178</v>
      </c>
      <c r="AF14">
        <v>0</v>
      </c>
    </row>
    <row r="15" spans="1:32" ht="12.75">
      <c r="A15" s="27">
        <f t="shared" si="4"/>
        <v>64.67993172674927</v>
      </c>
      <c r="B15" s="34">
        <f t="shared" si="5"/>
        <v>64.67983923283153</v>
      </c>
      <c r="C15" s="34">
        <f t="shared" si="1"/>
        <v>64.65655779074854</v>
      </c>
      <c r="D15" s="34">
        <f t="shared" si="1"/>
        <v>64.60662590288874</v>
      </c>
      <c r="E15" s="34">
        <f t="shared" si="1"/>
        <v>64.52256228172459</v>
      </c>
      <c r="F15" s="34">
        <f t="shared" si="1"/>
        <v>64.39166378276279</v>
      </c>
      <c r="G15" s="34">
        <f t="shared" si="1"/>
        <v>64.19392495329588</v>
      </c>
      <c r="H15" s="34">
        <f t="shared" si="1"/>
        <v>63.8985103645511</v>
      </c>
      <c r="I15" s="34">
        <f t="shared" si="1"/>
        <v>63.45711859608001</v>
      </c>
      <c r="J15" s="34">
        <f t="shared" si="1"/>
        <v>62.78839524756912</v>
      </c>
      <c r="K15" s="34">
        <f t="shared" si="1"/>
        <v>61.72942306450079</v>
      </c>
      <c r="L15" s="34">
        <f t="shared" si="1"/>
        <v>59.84026447866076</v>
      </c>
      <c r="M15" s="34">
        <f t="shared" si="1"/>
        <v>55.44078901229267</v>
      </c>
      <c r="N15" s="31">
        <f t="shared" si="6"/>
        <v>40.47285461213904</v>
      </c>
      <c r="O15" s="32">
        <f t="shared" si="7"/>
        <v>38.216728039302055</v>
      </c>
      <c r="P15" s="32">
        <f t="shared" si="2"/>
        <v>35.81651464558788</v>
      </c>
      <c r="Q15" s="32">
        <f t="shared" si="2"/>
        <v>33.28313464714785</v>
      </c>
      <c r="R15" s="32">
        <f t="shared" si="2"/>
        <v>30.628331493667176</v>
      </c>
      <c r="S15" s="32">
        <f t="shared" si="2"/>
        <v>27.864252578131193</v>
      </c>
      <c r="T15" s="32">
        <f t="shared" si="2"/>
        <v>25.00312816130374</v>
      </c>
      <c r="U15" s="32">
        <f t="shared" si="2"/>
        <v>22.057044202421036</v>
      </c>
      <c r="V15" s="32">
        <f t="shared" si="2"/>
        <v>19.037796967994648</v>
      </c>
      <c r="W15" s="32">
        <f t="shared" si="2"/>
        <v>15.956814872236064</v>
      </c>
      <c r="X15" s="32">
        <f t="shared" si="2"/>
        <v>12.825133362289945</v>
      </c>
      <c r="Y15" s="32">
        <f t="shared" si="2"/>
        <v>9.653410280985419</v>
      </c>
      <c r="Z15" s="32">
        <f t="shared" si="2"/>
        <v>6.451971166585859</v>
      </c>
      <c r="AA15" s="32">
        <f t="shared" si="2"/>
        <v>3.230875924591942</v>
      </c>
      <c r="AB15" s="29">
        <v>0</v>
      </c>
      <c r="AE15">
        <f t="shared" si="3"/>
        <v>17.397024209341225</v>
      </c>
      <c r="AF15">
        <v>0</v>
      </c>
    </row>
    <row r="16" spans="1:32" ht="12.75">
      <c r="A16" s="27">
        <f t="shared" si="4"/>
        <v>64.77604717332109</v>
      </c>
      <c r="B16" s="34">
        <f t="shared" si="5"/>
        <v>64.77595392499555</v>
      </c>
      <c r="C16" s="34">
        <f t="shared" si="1"/>
        <v>64.76876496345217</v>
      </c>
      <c r="D16" s="34">
        <f t="shared" si="1"/>
        <v>64.75376843163572</v>
      </c>
      <c r="E16" s="34">
        <f t="shared" si="1"/>
        <v>64.7294715265725</v>
      </c>
      <c r="F16" s="34">
        <f t="shared" si="1"/>
        <v>64.69349200628264</v>
      </c>
      <c r="G16" s="34">
        <f t="shared" si="1"/>
        <v>64.64247329065445</v>
      </c>
      <c r="H16" s="34">
        <f t="shared" si="1"/>
        <v>64.57215765180624</v>
      </c>
      <c r="I16" s="34">
        <f t="shared" si="1"/>
        <v>64.47777673074314</v>
      </c>
      <c r="J16" s="34">
        <f t="shared" si="1"/>
        <v>64.35428102342965</v>
      </c>
      <c r="K16" s="34">
        <f t="shared" si="1"/>
        <v>64.19024918458521</v>
      </c>
      <c r="L16" s="34">
        <f t="shared" si="1"/>
        <v>63.90386737583772</v>
      </c>
      <c r="M16" s="34">
        <f t="shared" si="1"/>
        <v>62.75161322527565</v>
      </c>
      <c r="N16" s="31">
        <f t="shared" si="6"/>
        <v>53.38597578203094</v>
      </c>
      <c r="O16" s="32">
        <f t="shared" si="7"/>
        <v>50.46107037813311</v>
      </c>
      <c r="P16" s="32">
        <f t="shared" si="2"/>
        <v>47.299455204714135</v>
      </c>
      <c r="Q16" s="32">
        <f t="shared" si="2"/>
        <v>43.93247233228934</v>
      </c>
      <c r="R16" s="32">
        <f t="shared" si="2"/>
        <v>40.39001503937169</v>
      </c>
      <c r="S16" s="32">
        <f t="shared" si="2"/>
        <v>36.69942621274709</v>
      </c>
      <c r="T16" s="32">
        <f t="shared" si="2"/>
        <v>32.885095989752614</v>
      </c>
      <c r="U16" s="32">
        <f t="shared" si="2"/>
        <v>28.968460142189894</v>
      </c>
      <c r="V16" s="32">
        <f t="shared" si="2"/>
        <v>24.968216007741848</v>
      </c>
      <c r="W16" s="32">
        <f t="shared" si="2"/>
        <v>20.90064576759929</v>
      </c>
      <c r="X16" s="32">
        <f t="shared" si="2"/>
        <v>16.779982868831674</v>
      </c>
      <c r="Y16" s="32">
        <f t="shared" si="2"/>
        <v>12.618786185601035</v>
      </c>
      <c r="Z16" s="32">
        <f t="shared" si="2"/>
        <v>8.428304371912619</v>
      </c>
      <c r="AA16" s="32">
        <f t="shared" si="2"/>
        <v>4.218823793536227</v>
      </c>
      <c r="AB16" s="29">
        <v>0</v>
      </c>
      <c r="AE16">
        <f t="shared" si="3"/>
        <v>22.716743503656605</v>
      </c>
      <c r="AF16">
        <v>0</v>
      </c>
    </row>
    <row r="17" spans="1:32" ht="12.75">
      <c r="A17" s="27">
        <f t="shared" si="4"/>
        <v>64.87279743260035</v>
      </c>
      <c r="B17" s="34">
        <f t="shared" si="5"/>
        <v>64.87270335285336</v>
      </c>
      <c r="C17" s="34">
        <f t="shared" si="1"/>
        <v>64.88168270612832</v>
      </c>
      <c r="D17" s="34">
        <f t="shared" si="1"/>
        <v>64.90178014850663</v>
      </c>
      <c r="E17" s="34">
        <f t="shared" si="1"/>
        <v>64.93750260144472</v>
      </c>
      <c r="F17" s="34">
        <f t="shared" si="1"/>
        <v>64.99679748847437</v>
      </c>
      <c r="G17" s="34">
        <f t="shared" si="1"/>
        <v>65.09294939402267</v>
      </c>
      <c r="H17" s="34">
        <f t="shared" si="1"/>
        <v>65.24823754370644</v>
      </c>
      <c r="I17" s="34">
        <f t="shared" si="1"/>
        <v>65.50140263243587</v>
      </c>
      <c r="J17" s="34">
        <f t="shared" si="1"/>
        <v>65.92433369853268</v>
      </c>
      <c r="K17" s="34">
        <f t="shared" si="1"/>
        <v>66.66376703431024</v>
      </c>
      <c r="L17" s="34">
        <f t="shared" si="1"/>
        <v>68.05754370426396</v>
      </c>
      <c r="M17" s="34">
        <f t="shared" si="1"/>
        <v>70.9170926547611</v>
      </c>
      <c r="N17" s="31">
        <f t="shared" si="6"/>
        <v>74.0467503914236</v>
      </c>
      <c r="O17" s="32">
        <f t="shared" si="7"/>
        <v>69.5684732265097</v>
      </c>
      <c r="P17" s="32">
        <f t="shared" si="2"/>
        <v>64.73673312804272</v>
      </c>
      <c r="Q17" s="32">
        <f t="shared" si="2"/>
        <v>59.66943022768346</v>
      </c>
      <c r="R17" s="32">
        <f t="shared" si="2"/>
        <v>54.446547575807884</v>
      </c>
      <c r="S17" s="32">
        <f t="shared" si="2"/>
        <v>49.122289606057436</v>
      </c>
      <c r="T17" s="32">
        <f t="shared" si="2"/>
        <v>43.73325324043729</v>
      </c>
      <c r="U17" s="32">
        <f t="shared" si="2"/>
        <v>38.30396337325778</v>
      </c>
      <c r="V17" s="32">
        <f t="shared" si="2"/>
        <v>32.85064531169812</v>
      </c>
      <c r="W17" s="32">
        <f t="shared" si="2"/>
        <v>27.38381095437278</v>
      </c>
      <c r="X17" s="32">
        <f t="shared" si="2"/>
        <v>21.91004331353658</v>
      </c>
      <c r="Y17" s="32">
        <f t="shared" si="2"/>
        <v>16.433238243831518</v>
      </c>
      <c r="Z17" s="32">
        <f t="shared" si="2"/>
        <v>10.955479568462838</v>
      </c>
      <c r="AA17" s="32">
        <f t="shared" si="2"/>
        <v>5.4776694057368225</v>
      </c>
      <c r="AB17" s="29">
        <v>0</v>
      </c>
      <c r="AE17">
        <f>AA17/dxr*dyw</f>
        <v>29.495142953967505</v>
      </c>
      <c r="AF17">
        <v>0</v>
      </c>
    </row>
    <row r="18" spans="1:32" ht="12.75">
      <c r="A18" s="27">
        <f t="shared" si="4"/>
        <v>64.96849897774736</v>
      </c>
      <c r="B18" s="31">
        <f>MIN(u/2,((B17/dyw+B19/dye)*2/(dyw+dye)+(A18+C18)/dxl^2)/(2/(dyw+dye)*(1/dyw+1/dye)+2/dxl^2))</f>
        <v>64.96840398873165</v>
      </c>
      <c r="C18" s="31">
        <f aca="true" t="shared" si="8" ref="C18:M18">MIN(u/2,((C17/dyw+C19/dye)*2/(dyw+dye)+(B18+D18)/dxl^2)/(2/(dyw+dye)*(1/dyw+1/dye)+2/dxl^2))</f>
        <v>64.99334067212776</v>
      </c>
      <c r="D18" s="31">
        <f t="shared" si="8"/>
        <v>65.04806642184735</v>
      </c>
      <c r="E18" s="31">
        <f t="shared" si="8"/>
        <v>65.14298604059624</v>
      </c>
      <c r="F18" s="31">
        <f t="shared" si="8"/>
        <v>65.29617918331817</v>
      </c>
      <c r="G18" s="31">
        <f t="shared" si="8"/>
        <v>65.5371909167362</v>
      </c>
      <c r="H18" s="31">
        <f t="shared" si="8"/>
        <v>65.91406032545396</v>
      </c>
      <c r="I18" s="31">
        <f t="shared" si="8"/>
        <v>66.50730062650042</v>
      </c>
      <c r="J18" s="31">
        <f t="shared" si="8"/>
        <v>67.46140014906018</v>
      </c>
      <c r="K18" s="31">
        <f t="shared" si="8"/>
        <v>69.06915513136171</v>
      </c>
      <c r="L18" s="31">
        <f t="shared" si="8"/>
        <v>72.0586667299889</v>
      </c>
      <c r="M18" s="31">
        <f t="shared" si="8"/>
        <v>79.05445054674928</v>
      </c>
      <c r="N18" s="29">
        <f>u/2</f>
        <v>110</v>
      </c>
      <c r="O18" s="31">
        <f>MIN(u/2,((O17/dyw+O19/dye)*2/(dyw+dye)+(N18+P18)/dxr^2)/(2/(dyw+dye)*(1/dyw+1/dye)+2/dxr^2))</f>
        <v>98.92413424162572</v>
      </c>
      <c r="P18" s="31">
        <f aca="true" t="shared" si="9" ref="P18:AA18">MIN(u/2,((P17/dyw+P19/dye)*2/(dyw+dye)+(O18+Q18)/dxr^2)/(2/(dyw+dye)*(1/dyw+1/dye)+2/dxr^2))</f>
        <v>89.00386980308308</v>
      </c>
      <c r="Q18" s="31">
        <f t="shared" si="9"/>
        <v>79.91721817191834</v>
      </c>
      <c r="R18" s="31">
        <f t="shared" si="9"/>
        <v>71.4423086380776</v>
      </c>
      <c r="S18" s="31">
        <f t="shared" si="9"/>
        <v>63.42329355951783</v>
      </c>
      <c r="T18" s="31">
        <f t="shared" si="9"/>
        <v>55.74848041174014</v>
      </c>
      <c r="U18" s="31">
        <f t="shared" si="9"/>
        <v>48.33610478764609</v>
      </c>
      <c r="V18" s="31">
        <f t="shared" si="9"/>
        <v>41.12493610585801</v>
      </c>
      <c r="W18" s="31">
        <f t="shared" si="9"/>
        <v>34.06797540652057</v>
      </c>
      <c r="X18" s="31">
        <f t="shared" si="9"/>
        <v>27.128152483672494</v>
      </c>
      <c r="Y18" s="31">
        <f t="shared" si="9"/>
        <v>20.27532669030361</v>
      </c>
      <c r="Z18" s="31">
        <f t="shared" si="9"/>
        <v>13.484141275066046</v>
      </c>
      <c r="AA18" s="31">
        <f t="shared" si="9"/>
        <v>6.732433798022879</v>
      </c>
      <c r="AB18" s="29">
        <v>0</v>
      </c>
      <c r="AE18">
        <f aca="true" t="shared" si="10" ref="AE17:AE37">AA18/dxr*dye</f>
        <v>18.85081463446406</v>
      </c>
      <c r="AF18">
        <f aca="true" t="shared" si="11" ref="AF18:AF37">u/h*dye</f>
        <v>22</v>
      </c>
    </row>
    <row r="19" spans="1:32" ht="12.75">
      <c r="A19" s="27">
        <f t="shared" si="4"/>
        <v>65.0171350758088</v>
      </c>
      <c r="B19" s="30">
        <f>MIN(u/2,((A19+C19)/dxl^2+(B18+B20)/dye^2)/(2/dxl^2+2/dye^2))</f>
        <v>65.01703962042711</v>
      </c>
      <c r="C19" s="30">
        <f aca="true" t="shared" si="12" ref="C19:M34">MIN(u/2,((B19+D19)/dxl^2+(C18+C20)/dye^2)/(2/dxl^2+2/dye^2))</f>
        <v>65.05008008213672</v>
      </c>
      <c r="D19" s="30">
        <f t="shared" si="12"/>
        <v>65.12238773645058</v>
      </c>
      <c r="E19" s="30">
        <f t="shared" si="12"/>
        <v>65.24735086256024</v>
      </c>
      <c r="F19" s="30">
        <f t="shared" si="12"/>
        <v>65.44816192767944</v>
      </c>
      <c r="G19" s="30">
        <f t="shared" si="12"/>
        <v>65.76253232157168</v>
      </c>
      <c r="H19" s="30">
        <f t="shared" si="12"/>
        <v>66.2513212383217</v>
      </c>
      <c r="I19" s="30">
        <f t="shared" si="12"/>
        <v>67.01546805043112</v>
      </c>
      <c r="J19" s="30">
        <f t="shared" si="12"/>
        <v>68.23374450708485</v>
      </c>
      <c r="K19" s="30">
        <f t="shared" si="12"/>
        <v>70.2630954814819</v>
      </c>
      <c r="L19" s="30">
        <f t="shared" si="12"/>
        <v>73.97447087724173</v>
      </c>
      <c r="M19" s="30">
        <f t="shared" si="12"/>
        <v>82.30095664101131</v>
      </c>
      <c r="N19" s="29">
        <f aca="true" t="shared" si="13" ref="N19:N38">u/2</f>
        <v>110</v>
      </c>
      <c r="O19" s="30">
        <f>MIN(u/2,((N19+P19)/dxr^2+(O18+O20)/dye^2)/(2/dxr^2+2/dye^2))</f>
        <v>100.94765924021367</v>
      </c>
      <c r="P19" s="30">
        <f aca="true" t="shared" si="14" ref="P19:U34">MIN(u/2,((O19+Q19)/dxr^2+(P18+P20)/dye^2)/(2/dxr^2+2/dye^2))</f>
        <v>92.07085378649886</v>
      </c>
      <c r="Q19" s="30">
        <f t="shared" si="14"/>
        <v>83.43643710849763</v>
      </c>
      <c r="R19" s="30">
        <f t="shared" si="14"/>
        <v>75.0562475887955</v>
      </c>
      <c r="S19" s="30">
        <f t="shared" si="14"/>
        <v>66.91578346224819</v>
      </c>
      <c r="T19" s="30">
        <f t="shared" si="14"/>
        <v>58.9892611417195</v>
      </c>
      <c r="U19" s="30">
        <f t="shared" si="14"/>
        <v>51.24728984888444</v>
      </c>
      <c r="V19" s="30">
        <f aca="true" t="shared" si="15" ref="P19:AA34">MIN(110,((U19+W19)/dxr^2+(V18+V20)/dye^2)/(2/dxr^2+2/dye^2))</f>
        <v>43.66057545443676</v>
      </c>
      <c r="W19" s="30">
        <f t="shared" si="15"/>
        <v>36.20151755501372</v>
      </c>
      <c r="X19" s="30">
        <f t="shared" si="15"/>
        <v>28.844712397798006</v>
      </c>
      <c r="Y19" s="30">
        <f t="shared" si="15"/>
        <v>21.566906326820778</v>
      </c>
      <c r="Z19" s="30">
        <f t="shared" si="15"/>
        <v>14.346687656927235</v>
      </c>
      <c r="AA19" s="30">
        <f t="shared" si="15"/>
        <v>7.1640645104060425</v>
      </c>
      <c r="AB19" s="29">
        <v>0</v>
      </c>
      <c r="AE19">
        <f t="shared" si="10"/>
        <v>20.059380629136918</v>
      </c>
      <c r="AF19">
        <f t="shared" si="11"/>
        <v>22</v>
      </c>
    </row>
    <row r="20" spans="1:32" ht="12.75">
      <c r="A20" s="27">
        <f t="shared" si="4"/>
        <v>65.06474025107235</v>
      </c>
      <c r="B20" s="30">
        <f aca="true" t="shared" si="16" ref="B20:B37">MIN(u/2,((A20+C20)/dxl^2+(B19+B21)/dye^2)/(2/dxl^2+2/dye^2))</f>
        <v>65.06464435350424</v>
      </c>
      <c r="C20" s="30">
        <f t="shared" si="12"/>
        <v>65.1056176554009</v>
      </c>
      <c r="D20" s="30">
        <f t="shared" si="12"/>
        <v>65.19513353464576</v>
      </c>
      <c r="E20" s="30">
        <f t="shared" si="12"/>
        <v>65.34949203123968</v>
      </c>
      <c r="F20" s="30">
        <f t="shared" si="12"/>
        <v>65.5968656999799</v>
      </c>
      <c r="G20" s="30">
        <f t="shared" si="12"/>
        <v>65.98288937680763</v>
      </c>
      <c r="H20" s="30">
        <f t="shared" si="12"/>
        <v>66.58076583380785</v>
      </c>
      <c r="I20" s="30">
        <f t="shared" si="12"/>
        <v>67.51079823956968</v>
      </c>
      <c r="J20" s="30">
        <f t="shared" si="12"/>
        <v>68.98321832001065</v>
      </c>
      <c r="K20" s="30">
        <f t="shared" si="12"/>
        <v>71.40967004585904</v>
      </c>
      <c r="L20" s="30">
        <f t="shared" si="12"/>
        <v>75.76039167875355</v>
      </c>
      <c r="M20" s="30">
        <f t="shared" si="12"/>
        <v>85.0023564116656</v>
      </c>
      <c r="N20" s="29">
        <f t="shared" si="13"/>
        <v>110</v>
      </c>
      <c r="O20" s="30">
        <f aca="true" t="shared" si="17" ref="O20:O38">MIN(u/2,((N20+P20)/dxr^2+(O19+O21)/dye^2)/(2/dxr^2+2/dye^2))</f>
        <v>101.5949858470991</v>
      </c>
      <c r="P20" s="30">
        <f t="shared" si="14"/>
        <v>93.23750758871405</v>
      </c>
      <c r="Q20" s="30">
        <f t="shared" si="14"/>
        <v>84.96251254079718</v>
      </c>
      <c r="R20" s="30">
        <f t="shared" si="14"/>
        <v>76.79073664642497</v>
      </c>
      <c r="S20" s="30">
        <f t="shared" si="14"/>
        <v>68.73096672678305</v>
      </c>
      <c r="T20" s="30">
        <f t="shared" si="14"/>
        <v>60.78315900642268</v>
      </c>
      <c r="U20" s="30">
        <f t="shared" si="14"/>
        <v>52.941258207796764</v>
      </c>
      <c r="V20" s="30">
        <f t="shared" si="15"/>
        <v>45.19538555053369</v>
      </c>
      <c r="W20" s="30">
        <f t="shared" si="15"/>
        <v>37.53339624006245</v>
      </c>
      <c r="X20" s="30">
        <f t="shared" si="15"/>
        <v>29.94191794017441</v>
      </c>
      <c r="Y20" s="30">
        <f t="shared" si="15"/>
        <v>22.406999677699492</v>
      </c>
      <c r="Z20" s="30">
        <f t="shared" si="15"/>
        <v>14.914484579075138</v>
      </c>
      <c r="AA20" s="30">
        <f t="shared" si="15"/>
        <v>7.450195479225358</v>
      </c>
      <c r="AB20" s="29">
        <v>0</v>
      </c>
      <c r="AE20">
        <f t="shared" si="10"/>
        <v>20.860547341831005</v>
      </c>
      <c r="AF20">
        <f t="shared" si="11"/>
        <v>22</v>
      </c>
    </row>
    <row r="21" spans="1:32" ht="12.75">
      <c r="A21" s="27">
        <f t="shared" si="4"/>
        <v>65.11109085171104</v>
      </c>
      <c r="B21" s="30">
        <f t="shared" si="16"/>
        <v>65.11099453620562</v>
      </c>
      <c r="C21" s="30">
        <f t="shared" si="12"/>
        <v>65.15969198478179</v>
      </c>
      <c r="D21" s="30">
        <f t="shared" si="12"/>
        <v>65.26596049523603</v>
      </c>
      <c r="E21" s="30">
        <f t="shared" si="12"/>
        <v>65.44892612156879</v>
      </c>
      <c r="F21" s="30">
        <f t="shared" si="12"/>
        <v>65.74158416056568</v>
      </c>
      <c r="G21" s="30">
        <f t="shared" si="12"/>
        <v>66.19720846533745</v>
      </c>
      <c r="H21" s="30">
        <f t="shared" si="12"/>
        <v>66.90079569558289</v>
      </c>
      <c r="I21" s="30">
        <f t="shared" si="12"/>
        <v>67.99080763357654</v>
      </c>
      <c r="J21" s="30">
        <f t="shared" si="12"/>
        <v>69.70579900782664</v>
      </c>
      <c r="K21" s="30">
        <f t="shared" si="12"/>
        <v>72.50206261609627</v>
      </c>
      <c r="L21" s="30">
        <f t="shared" si="12"/>
        <v>77.40865953180946</v>
      </c>
      <c r="M21" s="30">
        <f t="shared" si="12"/>
        <v>87.26041941017066</v>
      </c>
      <c r="N21" s="29">
        <f t="shared" si="13"/>
        <v>110</v>
      </c>
      <c r="O21" s="30">
        <f t="shared" si="17"/>
        <v>101.86963028203101</v>
      </c>
      <c r="P21" s="30">
        <f t="shared" si="14"/>
        <v>93.75749194608026</v>
      </c>
      <c r="Q21" s="30">
        <f t="shared" si="14"/>
        <v>85.67934849389214</v>
      </c>
      <c r="R21" s="30">
        <f t="shared" si="14"/>
        <v>77.64709738859953</v>
      </c>
      <c r="S21" s="30">
        <f t="shared" si="14"/>
        <v>69.66836480046376</v>
      </c>
      <c r="T21" s="30">
        <f t="shared" si="14"/>
        <v>61.74674506074514</v>
      </c>
      <c r="U21" s="30">
        <f t="shared" si="14"/>
        <v>53.88236447153766</v>
      </c>
      <c r="V21" s="30">
        <f t="shared" si="15"/>
        <v>46.07254888187788</v>
      </c>
      <c r="W21" s="30">
        <f t="shared" si="15"/>
        <v>38.31246747130022</v>
      </c>
      <c r="X21" s="30">
        <f t="shared" si="15"/>
        <v>30.595691897154712</v>
      </c>
      <c r="Y21" s="30">
        <f t="shared" si="15"/>
        <v>22.914651603700253</v>
      </c>
      <c r="Z21" s="30">
        <f t="shared" si="15"/>
        <v>15.260989344577919</v>
      </c>
      <c r="AA21" s="30">
        <f t="shared" si="15"/>
        <v>7.625832441579427</v>
      </c>
      <c r="AB21" s="29">
        <v>0</v>
      </c>
      <c r="AE21">
        <f t="shared" si="10"/>
        <v>21.352330836422396</v>
      </c>
      <c r="AF21">
        <f t="shared" si="11"/>
        <v>22</v>
      </c>
    </row>
    <row r="22" spans="1:32" ht="12.75">
      <c r="A22" s="27">
        <f t="shared" si="4"/>
        <v>65.15596912365359</v>
      </c>
      <c r="B22" s="30">
        <f t="shared" si="16"/>
        <v>65.15587241452404</v>
      </c>
      <c r="C22" s="30">
        <f t="shared" si="12"/>
        <v>65.2120486348165</v>
      </c>
      <c r="D22" s="30">
        <f t="shared" si="12"/>
        <v>65.33453468056199</v>
      </c>
      <c r="E22" s="30">
        <f t="shared" si="12"/>
        <v>65.54518351808524</v>
      </c>
      <c r="F22" s="30">
        <f t="shared" si="12"/>
        <v>65.88163278084744</v>
      </c>
      <c r="G22" s="30">
        <f t="shared" si="12"/>
        <v>66.40447324592985</v>
      </c>
      <c r="H22" s="30">
        <f t="shared" si="12"/>
        <v>67.20988359138191</v>
      </c>
      <c r="I22" s="30">
        <f t="shared" si="12"/>
        <v>68.45317211935344</v>
      </c>
      <c r="J22" s="30">
        <f t="shared" si="12"/>
        <v>70.39790622202003</v>
      </c>
      <c r="K22" s="30">
        <f t="shared" si="12"/>
        <v>73.53503780327439</v>
      </c>
      <c r="L22" s="30">
        <f t="shared" si="12"/>
        <v>78.91775730990051</v>
      </c>
      <c r="M22" s="30">
        <f t="shared" si="12"/>
        <v>89.15583969990348</v>
      </c>
      <c r="N22" s="29">
        <f t="shared" si="13"/>
        <v>110</v>
      </c>
      <c r="O22" s="30">
        <f t="shared" si="17"/>
        <v>102.00134029719308</v>
      </c>
      <c r="P22" s="30">
        <f t="shared" si="14"/>
        <v>94.0109558623802</v>
      </c>
      <c r="Q22" s="30">
        <f t="shared" si="14"/>
        <v>86.03638776105647</v>
      </c>
      <c r="R22" s="30">
        <f t="shared" si="14"/>
        <v>78.0838721757382</v>
      </c>
      <c r="S22" s="30">
        <f t="shared" si="14"/>
        <v>70.1579973103745</v>
      </c>
      <c r="T22" s="30">
        <f t="shared" si="14"/>
        <v>62.26157533419467</v>
      </c>
      <c r="U22" s="30">
        <f t="shared" si="14"/>
        <v>54.39568033047472</v>
      </c>
      <c r="V22" s="30">
        <f t="shared" si="15"/>
        <v>46.559795511147875</v>
      </c>
      <c r="W22" s="30">
        <f t="shared" si="15"/>
        <v>38.752020310184704</v>
      </c>
      <c r="X22" s="30">
        <f t="shared" si="15"/>
        <v>30.96930074958191</v>
      </c>
      <c r="Y22" s="30">
        <f t="shared" si="15"/>
        <v>23.207659388566192</v>
      </c>
      <c r="Z22" s="30">
        <f t="shared" si="15"/>
        <v>15.462411932532904</v>
      </c>
      <c r="AA22" s="30">
        <f t="shared" si="15"/>
        <v>7.728365614804035</v>
      </c>
      <c r="AB22" s="29">
        <v>0</v>
      </c>
      <c r="AE22">
        <f t="shared" si="10"/>
        <v>21.639423721451298</v>
      </c>
      <c r="AF22">
        <f t="shared" si="11"/>
        <v>22</v>
      </c>
    </row>
    <row r="23" spans="1:32" ht="12.75">
      <c r="A23" s="27">
        <f t="shared" si="4"/>
        <v>65.19916424276568</v>
      </c>
      <c r="B23" s="30">
        <f t="shared" si="16"/>
        <v>65.1990671643838</v>
      </c>
      <c r="C23" s="30">
        <f t="shared" si="12"/>
        <v>65.26244134663516</v>
      </c>
      <c r="D23" s="30">
        <f t="shared" si="12"/>
        <v>65.40053311717828</v>
      </c>
      <c r="E23" s="30">
        <f t="shared" si="12"/>
        <v>65.63781064442757</v>
      </c>
      <c r="F23" s="30">
        <f t="shared" si="12"/>
        <v>66.01635213254046</v>
      </c>
      <c r="G23" s="30">
        <f t="shared" si="12"/>
        <v>66.60370969197777</v>
      </c>
      <c r="H23" s="30">
        <f t="shared" si="12"/>
        <v>67.50658151989977</v>
      </c>
      <c r="I23" s="30">
        <f t="shared" si="12"/>
        <v>68.89573995588265</v>
      </c>
      <c r="J23" s="30">
        <f t="shared" si="12"/>
        <v>71.05641306659842</v>
      </c>
      <c r="K23" s="30">
        <f t="shared" si="12"/>
        <v>74.50478984703936</v>
      </c>
      <c r="L23" s="30">
        <f t="shared" si="12"/>
        <v>80.2902117795589</v>
      </c>
      <c r="M23" s="30">
        <f t="shared" si="12"/>
        <v>90.75281958493954</v>
      </c>
      <c r="N23" s="29">
        <f t="shared" si="13"/>
        <v>110</v>
      </c>
      <c r="O23" s="30">
        <f t="shared" si="17"/>
        <v>102.06817201011106</v>
      </c>
      <c r="P23" s="30">
        <f t="shared" si="14"/>
        <v>94.14041943352113</v>
      </c>
      <c r="Q23" s="30">
        <f t="shared" si="14"/>
        <v>86.22053493902735</v>
      </c>
      <c r="R23" s="30">
        <f t="shared" si="14"/>
        <v>78.31178330147223</v>
      </c>
      <c r="S23" s="30">
        <f t="shared" si="14"/>
        <v>70.41671872094551</v>
      </c>
      <c r="T23" s="30">
        <f t="shared" si="14"/>
        <v>62.53707368723097</v>
      </c>
      <c r="U23" s="30">
        <f t="shared" si="14"/>
        <v>54.67371590195195</v>
      </c>
      <c r="V23" s="30">
        <f t="shared" si="15"/>
        <v>46.82666232649455</v>
      </c>
      <c r="W23" s="30">
        <f t="shared" si="15"/>
        <v>38.99513657767698</v>
      </c>
      <c r="X23" s="30">
        <f t="shared" si="15"/>
        <v>31.17765623742906</v>
      </c>
      <c r="Y23" s="30">
        <f t="shared" si="15"/>
        <v>23.37213876235275</v>
      </c>
      <c r="Z23" s="30">
        <f t="shared" si="15"/>
        <v>15.576017492696895</v>
      </c>
      <c r="AA23" s="30">
        <f t="shared" si="15"/>
        <v>7.786362070696241</v>
      </c>
      <c r="AB23" s="29">
        <v>0</v>
      </c>
      <c r="AE23">
        <f t="shared" si="10"/>
        <v>21.801813797949475</v>
      </c>
      <c r="AF23">
        <f t="shared" si="11"/>
        <v>22</v>
      </c>
    </row>
    <row r="24" spans="1:32" ht="12.75">
      <c r="A24" s="27">
        <f t="shared" si="4"/>
        <v>65.24047331194772</v>
      </c>
      <c r="B24" s="30">
        <f t="shared" si="16"/>
        <v>65.24037588873875</v>
      </c>
      <c r="C24" s="30">
        <f t="shared" si="12"/>
        <v>65.31063319951443</v>
      </c>
      <c r="D24" s="30">
        <f t="shared" si="12"/>
        <v>65.46364531216781</v>
      </c>
      <c r="E24" s="30">
        <f t="shared" si="12"/>
        <v>65.72637208066443</v>
      </c>
      <c r="F24" s="30">
        <f t="shared" si="12"/>
        <v>66.14511094749572</v>
      </c>
      <c r="G24" s="30">
        <f t="shared" si="12"/>
        <v>66.79399057588493</v>
      </c>
      <c r="H24" s="30">
        <f t="shared" si="12"/>
        <v>67.78952717567428</v>
      </c>
      <c r="I24" s="30">
        <f t="shared" si="12"/>
        <v>69.31653941096518</v>
      </c>
      <c r="J24" s="30">
        <f t="shared" si="12"/>
        <v>71.67863776100108</v>
      </c>
      <c r="K24" s="30">
        <f t="shared" si="12"/>
        <v>75.40874533333114</v>
      </c>
      <c r="L24" s="30">
        <f t="shared" si="12"/>
        <v>81.53103639485177</v>
      </c>
      <c r="M24" s="30">
        <f t="shared" si="12"/>
        <v>92.10261148422316</v>
      </c>
      <c r="N24" s="29">
        <f t="shared" si="13"/>
        <v>110</v>
      </c>
      <c r="O24" s="30">
        <f t="shared" si="17"/>
        <v>102.10305237587812</v>
      </c>
      <c r="P24" s="30">
        <f t="shared" si="14"/>
        <v>94.20819708615343</v>
      </c>
      <c r="Q24" s="30">
        <f t="shared" si="14"/>
        <v>86.31740032403088</v>
      </c>
      <c r="R24" s="30">
        <f t="shared" si="14"/>
        <v>78.43238767610222</v>
      </c>
      <c r="S24" s="30">
        <f t="shared" si="14"/>
        <v>70.55455064268469</v>
      </c>
      <c r="T24" s="30">
        <f t="shared" si="14"/>
        <v>62.684879765198524</v>
      </c>
      <c r="U24" s="30">
        <f t="shared" si="14"/>
        <v>54.823926227952946</v>
      </c>
      <c r="V24" s="30">
        <f t="shared" si="15"/>
        <v>46.971790759192494</v>
      </c>
      <c r="W24" s="30">
        <f t="shared" si="15"/>
        <v>39.12813664960728</v>
      </c>
      <c r="X24" s="30">
        <f t="shared" si="15"/>
        <v>31.29222270855325</v>
      </c>
      <c r="Y24" s="30">
        <f t="shared" si="15"/>
        <v>23.46295177771755</v>
      </c>
      <c r="Z24" s="30">
        <f t="shared" si="15"/>
        <v>15.638930750211072</v>
      </c>
      <c r="AA24" s="30">
        <f t="shared" si="15"/>
        <v>7.8185386488569</v>
      </c>
      <c r="AB24" s="29">
        <v>0</v>
      </c>
      <c r="AE24">
        <f t="shared" si="10"/>
        <v>21.89190821679932</v>
      </c>
      <c r="AF24">
        <f t="shared" si="11"/>
        <v>22</v>
      </c>
    </row>
    <row r="25" spans="1:32" ht="12.75">
      <c r="A25" s="27">
        <f t="shared" si="4"/>
        <v>65.27970231852237</v>
      </c>
      <c r="B25" s="30">
        <f t="shared" si="16"/>
        <v>65.27960457495972</v>
      </c>
      <c r="C25" s="30">
        <f t="shared" si="12"/>
        <v>65.35639772371293</v>
      </c>
      <c r="D25" s="30">
        <f t="shared" si="12"/>
        <v>65.52357469816502</v>
      </c>
      <c r="E25" s="30">
        <f t="shared" si="12"/>
        <v>65.81045255884754</v>
      </c>
      <c r="F25" s="30">
        <f t="shared" si="12"/>
        <v>66.26730893455792</v>
      </c>
      <c r="G25" s="30">
        <f t="shared" si="12"/>
        <v>66.97443938344765</v>
      </c>
      <c r="H25" s="30">
        <f t="shared" si="12"/>
        <v>68.05744885471081</v>
      </c>
      <c r="I25" s="30">
        <f t="shared" si="12"/>
        <v>69.71378159229282</v>
      </c>
      <c r="J25" s="30">
        <f t="shared" si="12"/>
        <v>72.26232061185353</v>
      </c>
      <c r="K25" s="30">
        <f t="shared" si="12"/>
        <v>76.24535276896006</v>
      </c>
      <c r="L25" s="30">
        <f t="shared" si="12"/>
        <v>82.64664373017578</v>
      </c>
      <c r="M25" s="30">
        <f t="shared" si="12"/>
        <v>93.24626108496592</v>
      </c>
      <c r="N25" s="29">
        <f t="shared" si="13"/>
        <v>110</v>
      </c>
      <c r="O25" s="30">
        <f t="shared" si="17"/>
        <v>102.12152878268952</v>
      </c>
      <c r="P25" s="30">
        <f t="shared" si="14"/>
        <v>94.24415579925399</v>
      </c>
      <c r="Q25" s="30">
        <f t="shared" si="14"/>
        <v>86.36891814910825</v>
      </c>
      <c r="R25" s="30">
        <f t="shared" si="14"/>
        <v>78.49673511220965</v>
      </c>
      <c r="S25" s="30">
        <f t="shared" si="14"/>
        <v>70.62835977123554</v>
      </c>
      <c r="T25" s="30">
        <f t="shared" si="14"/>
        <v>62.76434176167908</v>
      </c>
      <c r="U25" s="30">
        <f t="shared" si="14"/>
        <v>54.9050027664294</v>
      </c>
      <c r="V25" s="30">
        <f t="shared" si="15"/>
        <v>47.0504252152326</v>
      </c>
      <c r="W25" s="30">
        <f t="shared" si="15"/>
        <v>39.20045369533707</v>
      </c>
      <c r="X25" s="30">
        <f t="shared" si="15"/>
        <v>31.354707895567994</v>
      </c>
      <c r="Y25" s="30">
        <f t="shared" si="15"/>
        <v>23.512605491961928</v>
      </c>
      <c r="Z25" s="30">
        <f t="shared" si="15"/>
        <v>15.673393195483817</v>
      </c>
      <c r="AA25" s="30">
        <f t="shared" si="15"/>
        <v>7.8361841575285665</v>
      </c>
      <c r="AB25" s="29">
        <v>0</v>
      </c>
      <c r="AE25">
        <f t="shared" si="10"/>
        <v>21.941315641079985</v>
      </c>
      <c r="AF25">
        <f t="shared" si="11"/>
        <v>22</v>
      </c>
    </row>
    <row r="26" spans="1:32" ht="18">
      <c r="A26" s="27">
        <f t="shared" si="4"/>
        <v>65.3166670475373</v>
      </c>
      <c r="B26" s="30">
        <f t="shared" si="16"/>
        <v>65.31656900813759</v>
      </c>
      <c r="C26" s="30">
        <f t="shared" si="12"/>
        <v>65.39951995961539</v>
      </c>
      <c r="D26" s="30">
        <f t="shared" si="12"/>
        <v>65.58004000094469</v>
      </c>
      <c r="E26" s="30">
        <f t="shared" si="12"/>
        <v>65.8896588291693</v>
      </c>
      <c r="F26" s="30">
        <f t="shared" si="12"/>
        <v>66.38237934567913</v>
      </c>
      <c r="G26" s="30">
        <f t="shared" si="12"/>
        <v>67.14423366122259</v>
      </c>
      <c r="H26" s="30">
        <f t="shared" si="12"/>
        <v>68.30916888711207</v>
      </c>
      <c r="I26" s="30">
        <f t="shared" si="12"/>
        <v>70.08585914209425</v>
      </c>
      <c r="J26" s="30">
        <f t="shared" si="12"/>
        <v>72.80559083881124</v>
      </c>
      <c r="K26" s="30">
        <f t="shared" si="12"/>
        <v>77.01387842059945</v>
      </c>
      <c r="L26" s="30">
        <f t="shared" si="12"/>
        <v>83.64409508448858</v>
      </c>
      <c r="M26" s="30">
        <f t="shared" si="12"/>
        <v>94.2167367468954</v>
      </c>
      <c r="N26" s="29">
        <f t="shared" si="13"/>
        <v>110</v>
      </c>
      <c r="O26" s="30">
        <f t="shared" si="17"/>
        <v>102.13139500507846</v>
      </c>
      <c r="P26" s="30">
        <f t="shared" si="14"/>
        <v>94.26337345456336</v>
      </c>
      <c r="Q26" s="30">
        <f t="shared" si="14"/>
        <v>86.3964877498719</v>
      </c>
      <c r="R26" s="30">
        <f t="shared" si="14"/>
        <v>78.53123014703955</v>
      </c>
      <c r="S26" s="30">
        <f t="shared" si="14"/>
        <v>70.66800735077939</v>
      </c>
      <c r="T26" s="30">
        <f t="shared" si="14"/>
        <v>62.80712021340542</v>
      </c>
      <c r="U26" s="30">
        <f t="shared" si="14"/>
        <v>54.948749512685005</v>
      </c>
      <c r="V26" s="30">
        <f t="shared" si="15"/>
        <v>47.09294832029738</v>
      </c>
      <c r="W26" s="30">
        <f t="shared" si="15"/>
        <v>39.23964103822337</v>
      </c>
      <c r="X26" s="30">
        <f t="shared" si="15"/>
        <v>31.3886288109451</v>
      </c>
      <c r="Y26" s="30">
        <f t="shared" si="15"/>
        <v>23.539600734177366</v>
      </c>
      <c r="Z26" s="30">
        <f t="shared" si="15"/>
        <v>15.692150076933661</v>
      </c>
      <c r="AA26" s="30">
        <f t="shared" si="15"/>
        <v>7.845794602616491</v>
      </c>
      <c r="AB26" s="29">
        <v>0</v>
      </c>
      <c r="AC26" s="26" t="s">
        <v>43</v>
      </c>
      <c r="AD26" s="24">
        <v>0.04</v>
      </c>
      <c r="AE26">
        <f t="shared" si="10"/>
        <v>21.968224887326176</v>
      </c>
      <c r="AF26">
        <f t="shared" si="11"/>
        <v>22</v>
      </c>
    </row>
    <row r="27" spans="1:32" ht="12.75">
      <c r="A27" s="27">
        <f t="shared" si="4"/>
        <v>65.35119394688057</v>
      </c>
      <c r="B27" s="30">
        <f t="shared" si="16"/>
        <v>65.3510956361986</v>
      </c>
      <c r="C27" s="30">
        <f t="shared" si="12"/>
        <v>65.43979745861074</v>
      </c>
      <c r="D27" s="30">
        <f t="shared" si="12"/>
        <v>65.63277652422705</v>
      </c>
      <c r="E27" s="30">
        <f t="shared" si="12"/>
        <v>65.96362139105926</v>
      </c>
      <c r="F27" s="30">
        <f t="shared" si="12"/>
        <v>66.48979128900065</v>
      </c>
      <c r="G27" s="30">
        <f t="shared" si="12"/>
        <v>67.30260781646466</v>
      </c>
      <c r="H27" s="30">
        <f t="shared" si="12"/>
        <v>68.54360573242695</v>
      </c>
      <c r="I27" s="30">
        <f t="shared" si="12"/>
        <v>70.43134155874445</v>
      </c>
      <c r="J27" s="30">
        <f t="shared" si="12"/>
        <v>73.30692716890218</v>
      </c>
      <c r="K27" s="30">
        <f t="shared" si="12"/>
        <v>77.7142189766612</v>
      </c>
      <c r="L27" s="30">
        <f t="shared" si="12"/>
        <v>84.53059085737333</v>
      </c>
      <c r="M27" s="30">
        <f t="shared" si="12"/>
        <v>95.04058610326408</v>
      </c>
      <c r="N27" s="29">
        <f t="shared" si="13"/>
        <v>110</v>
      </c>
      <c r="O27" s="30">
        <f t="shared" si="17"/>
        <v>102.13668700667019</v>
      </c>
      <c r="P27" s="30">
        <f t="shared" si="14"/>
        <v>94.27368605441912</v>
      </c>
      <c r="Q27" s="30">
        <f t="shared" si="14"/>
        <v>86.4112930015492</v>
      </c>
      <c r="R27" s="30">
        <f t="shared" si="14"/>
        <v>78.54977226306589</v>
      </c>
      <c r="S27" s="30">
        <f t="shared" si="14"/>
        <v>70.68934332639371</v>
      </c>
      <c r="T27" s="30">
        <f t="shared" si="14"/>
        <v>62.83016976244726</v>
      </c>
      <c r="U27" s="30">
        <f t="shared" si="14"/>
        <v>54.97235127520444</v>
      </c>
      <c r="V27" s="30">
        <f t="shared" si="15"/>
        <v>47.11591913292838</v>
      </c>
      <c r="W27" s="30">
        <f t="shared" si="15"/>
        <v>39.26083512053821</v>
      </c>
      <c r="X27" s="30">
        <f t="shared" si="15"/>
        <v>31.406993961485615</v>
      </c>
      <c r="Y27" s="30">
        <f t="shared" si="15"/>
        <v>23.554228989856508</v>
      </c>
      <c r="Z27" s="30">
        <f t="shared" si="15"/>
        <v>15.702320714997787</v>
      </c>
      <c r="AA27" s="30">
        <f t="shared" si="15"/>
        <v>7.851007813007356</v>
      </c>
      <c r="AB27" s="29">
        <v>0</v>
      </c>
      <c r="AE27">
        <f t="shared" si="10"/>
        <v>21.982821876420598</v>
      </c>
      <c r="AF27">
        <f t="shared" si="11"/>
        <v>22</v>
      </c>
    </row>
    <row r="28" spans="1:32" ht="12.75">
      <c r="A28" s="27">
        <f t="shared" si="4"/>
        <v>65.38312094038795</v>
      </c>
      <c r="B28" s="30">
        <f t="shared" si="16"/>
        <v>65.38302238301182</v>
      </c>
      <c r="C28" s="30">
        <f t="shared" si="12"/>
        <v>65.47704122153509</v>
      </c>
      <c r="D28" s="30">
        <f t="shared" si="12"/>
        <v>65.68153734713056</v>
      </c>
      <c r="E28" s="30">
        <f t="shared" si="12"/>
        <v>66.03199608540109</v>
      </c>
      <c r="F28" s="30">
        <f t="shared" si="12"/>
        <v>66.58905179158012</v>
      </c>
      <c r="G28" s="30">
        <f t="shared" si="12"/>
        <v>67.44885540315887</v>
      </c>
      <c r="H28" s="30">
        <f t="shared" si="12"/>
        <v>68.75977490848835</v>
      </c>
      <c r="I28" s="30">
        <f t="shared" si="12"/>
        <v>70.74896793187524</v>
      </c>
      <c r="J28" s="30">
        <f t="shared" si="12"/>
        <v>73.76511538465967</v>
      </c>
      <c r="K28" s="30">
        <f t="shared" si="12"/>
        <v>78.34673593788024</v>
      </c>
      <c r="L28" s="30">
        <f t="shared" si="12"/>
        <v>85.3131316767947</v>
      </c>
      <c r="M28" s="30">
        <f t="shared" si="12"/>
        <v>95.7392274229482</v>
      </c>
      <c r="N28" s="29">
        <f t="shared" si="13"/>
        <v>110</v>
      </c>
      <c r="O28" s="30">
        <f t="shared" si="17"/>
        <v>102.13953259720235</v>
      </c>
      <c r="P28" s="30">
        <f t="shared" si="14"/>
        <v>94.27923271004147</v>
      </c>
      <c r="Q28" s="30">
        <f t="shared" si="14"/>
        <v>86.41925929192996</v>
      </c>
      <c r="R28" s="30">
        <f t="shared" si="14"/>
        <v>78.55975463380085</v>
      </c>
      <c r="S28" s="30">
        <f t="shared" si="14"/>
        <v>70.70083715912217</v>
      </c>
      <c r="T28" s="30">
        <f t="shared" si="14"/>
        <v>62.84259548883356</v>
      </c>
      <c r="U28" s="30">
        <f t="shared" si="14"/>
        <v>54.98508407237041</v>
      </c>
      <c r="V28" s="30">
        <f t="shared" si="15"/>
        <v>47.12832058796663</v>
      </c>
      <c r="W28" s="30">
        <f t="shared" si="15"/>
        <v>39.27228521588779</v>
      </c>
      <c r="X28" s="30">
        <f t="shared" si="15"/>
        <v>31.416921789152468</v>
      </c>
      <c r="Y28" s="30">
        <f t="shared" si="15"/>
        <v>23.562140733376598</v>
      </c>
      <c r="Z28" s="30">
        <f t="shared" si="15"/>
        <v>15.70782362475876</v>
      </c>
      <c r="AA28" s="30">
        <f t="shared" si="15"/>
        <v>7.853829125465183</v>
      </c>
      <c r="AB28" s="29">
        <v>0</v>
      </c>
      <c r="AE28">
        <f t="shared" si="10"/>
        <v>21.990721551302514</v>
      </c>
      <c r="AF28">
        <f t="shared" si="11"/>
        <v>22</v>
      </c>
    </row>
    <row r="29" spans="1:32" ht="12.75">
      <c r="A29" s="27">
        <f t="shared" si="4"/>
        <v>65.41229818541619</v>
      </c>
      <c r="B29" s="30">
        <f t="shared" si="16"/>
        <v>65.41219940596251</v>
      </c>
      <c r="C29" s="30">
        <f t="shared" si="12"/>
        <v>65.51107657091838</v>
      </c>
      <c r="D29" s="30">
        <f t="shared" si="12"/>
        <v>65.72609443045283</v>
      </c>
      <c r="E29" s="30">
        <f t="shared" si="12"/>
        <v>66.09446554573934</v>
      </c>
      <c r="F29" s="30">
        <f t="shared" si="12"/>
        <v>66.67970761871955</v>
      </c>
      <c r="G29" s="30">
        <f t="shared" si="12"/>
        <v>67.582330938618</v>
      </c>
      <c r="H29" s="30">
        <f t="shared" si="12"/>
        <v>68.95678894610214</v>
      </c>
      <c r="I29" s="30">
        <f t="shared" si="12"/>
        <v>71.03763785050488</v>
      </c>
      <c r="J29" s="30">
        <f t="shared" si="12"/>
        <v>74.17920530130061</v>
      </c>
      <c r="K29" s="30">
        <f t="shared" si="12"/>
        <v>78.91211314642487</v>
      </c>
      <c r="L29" s="30">
        <f t="shared" si="12"/>
        <v>85.99829953288601</v>
      </c>
      <c r="M29" s="30">
        <f t="shared" si="12"/>
        <v>96.32995793972457</v>
      </c>
      <c r="N29" s="29">
        <f t="shared" si="13"/>
        <v>110</v>
      </c>
      <c r="O29" s="30">
        <f t="shared" si="17"/>
        <v>102.14106486027113</v>
      </c>
      <c r="P29" s="30">
        <f t="shared" si="14"/>
        <v>94.28221984123553</v>
      </c>
      <c r="Q29" s="30">
        <f t="shared" si="14"/>
        <v>86.4235504951145</v>
      </c>
      <c r="R29" s="30">
        <f t="shared" si="14"/>
        <v>78.56513347594787</v>
      </c>
      <c r="S29" s="30">
        <f t="shared" si="14"/>
        <v>70.70703267421379</v>
      </c>
      <c r="T29" s="30">
        <f t="shared" si="14"/>
        <v>62.84929601369078</v>
      </c>
      <c r="U29" s="30">
        <f t="shared" si="14"/>
        <v>54.991953070913446</v>
      </c>
      <c r="V29" s="30">
        <f t="shared" si="15"/>
        <v>47.135013631924174</v>
      </c>
      <c r="W29" s="30">
        <f t="shared" si="15"/>
        <v>39.27846725063816</v>
      </c>
      <c r="X29" s="30">
        <f t="shared" si="15"/>
        <v>31.422283821192227</v>
      </c>
      <c r="Y29" s="30">
        <f t="shared" si="15"/>
        <v>23.566415126037548</v>
      </c>
      <c r="Z29" s="30">
        <f t="shared" si="15"/>
        <v>15.710797274697525</v>
      </c>
      <c r="AA29" s="30">
        <f t="shared" si="15"/>
        <v>7.8553539069426765</v>
      </c>
      <c r="AB29" s="29">
        <v>0</v>
      </c>
      <c r="AE29">
        <f t="shared" si="10"/>
        <v>21.994990939439493</v>
      </c>
      <c r="AF29">
        <f t="shared" si="11"/>
        <v>22</v>
      </c>
    </row>
    <row r="30" spans="1:32" ht="12.75">
      <c r="A30" s="27">
        <f t="shared" si="4"/>
        <v>65.43858877165535</v>
      </c>
      <c r="B30" s="30">
        <f t="shared" si="16"/>
        <v>65.43848979476459</v>
      </c>
      <c r="C30" s="30">
        <f t="shared" si="12"/>
        <v>65.54174395367653</v>
      </c>
      <c r="D30" s="30">
        <f t="shared" si="12"/>
        <v>65.76623962865979</v>
      </c>
      <c r="E30" s="30">
        <f t="shared" si="12"/>
        <v>66.1507405078231</v>
      </c>
      <c r="F30" s="30">
        <f t="shared" si="12"/>
        <v>66.76134686032958</v>
      </c>
      <c r="G30" s="30">
        <f t="shared" si="12"/>
        <v>67.7024513029582</v>
      </c>
      <c r="H30" s="30">
        <f t="shared" si="12"/>
        <v>69.13385657174402</v>
      </c>
      <c r="I30" s="30">
        <f t="shared" si="12"/>
        <v>71.29640118436667</v>
      </c>
      <c r="J30" s="30">
        <f t="shared" si="12"/>
        <v>74.5484690164236</v>
      </c>
      <c r="K30" s="30">
        <f t="shared" si="12"/>
        <v>79.41123680487824</v>
      </c>
      <c r="L30" s="30">
        <f t="shared" si="12"/>
        <v>86.59212223815729</v>
      </c>
      <c r="M30" s="30">
        <f t="shared" si="12"/>
        <v>96.82674205055146</v>
      </c>
      <c r="N30" s="29">
        <f t="shared" si="13"/>
        <v>110</v>
      </c>
      <c r="O30" s="30">
        <f t="shared" si="17"/>
        <v>102.14189057446772</v>
      </c>
      <c r="P30" s="30">
        <f t="shared" si="14"/>
        <v>94.28382969294522</v>
      </c>
      <c r="Q30" s="30">
        <f t="shared" si="14"/>
        <v>86.42586345013858</v>
      </c>
      <c r="R30" s="30">
        <f t="shared" si="14"/>
        <v>78.56803316782637</v>
      </c>
      <c r="S30" s="30">
        <f t="shared" si="14"/>
        <v>70.7103733161344</v>
      </c>
      <c r="T30" s="30">
        <f t="shared" si="14"/>
        <v>62.85290978517214</v>
      </c>
      <c r="U30" s="30">
        <f t="shared" si="14"/>
        <v>54.99565859364812</v>
      </c>
      <c r="V30" s="30">
        <f t="shared" si="15"/>
        <v>47.13862509782415</v>
      </c>
      <c r="W30" s="30">
        <f t="shared" si="15"/>
        <v>39.281803738027364</v>
      </c>
      <c r="X30" s="30">
        <f t="shared" si="15"/>
        <v>31.42517833242945</v>
      </c>
      <c r="Y30" s="30">
        <f t="shared" si="15"/>
        <v>23.56872290040558</v>
      </c>
      <c r="Z30" s="30">
        <f t="shared" si="15"/>
        <v>15.712402971854171</v>
      </c>
      <c r="AA30" s="30">
        <f t="shared" si="15"/>
        <v>7.856177315562921</v>
      </c>
      <c r="AB30" s="29">
        <v>0</v>
      </c>
      <c r="AE30">
        <f t="shared" si="10"/>
        <v>21.997296483576182</v>
      </c>
      <c r="AF30">
        <f t="shared" si="11"/>
        <v>22</v>
      </c>
    </row>
    <row r="31" spans="1:32" ht="12.75">
      <c r="A31" s="27">
        <f t="shared" si="4"/>
        <v>65.46186935825774</v>
      </c>
      <c r="B31" s="30">
        <f t="shared" si="16"/>
        <v>65.46177020858954</v>
      </c>
      <c r="C31" s="30">
        <f t="shared" si="12"/>
        <v>65.56889967128298</v>
      </c>
      <c r="D31" s="30">
        <f t="shared" si="12"/>
        <v>65.80178560509958</v>
      </c>
      <c r="E31" s="30">
        <f t="shared" si="12"/>
        <v>66.20056097807054</v>
      </c>
      <c r="F31" s="30">
        <f t="shared" si="12"/>
        <v>66.83360029737767</v>
      </c>
      <c r="G31" s="30">
        <f t="shared" si="12"/>
        <v>67.80869677856866</v>
      </c>
      <c r="H31" s="30">
        <f t="shared" si="12"/>
        <v>69.2902813204201</v>
      </c>
      <c r="I31" s="30">
        <f t="shared" si="12"/>
        <v>71.52444736112288</v>
      </c>
      <c r="J31" s="30">
        <f t="shared" si="12"/>
        <v>74.87236174621204</v>
      </c>
      <c r="K31" s="30">
        <f t="shared" si="12"/>
        <v>79.84509622165909</v>
      </c>
      <c r="L31" s="30">
        <f t="shared" si="12"/>
        <v>87.09999478478812</v>
      </c>
      <c r="M31" s="30">
        <f t="shared" si="12"/>
        <v>97.24082755227073</v>
      </c>
      <c r="N31" s="29">
        <f t="shared" si="13"/>
        <v>110</v>
      </c>
      <c r="O31" s="30">
        <f t="shared" si="17"/>
        <v>102.14233570219962</v>
      </c>
      <c r="P31" s="30">
        <f t="shared" si="14"/>
        <v>94.28469757504628</v>
      </c>
      <c r="Q31" s="30">
        <f t="shared" si="14"/>
        <v>86.42711047226614</v>
      </c>
      <c r="R31" s="30">
        <f t="shared" si="14"/>
        <v>78.5695966806102</v>
      </c>
      <c r="S31" s="30">
        <f t="shared" si="14"/>
        <v>70.71217480024266</v>
      </c>
      <c r="T31" s="30">
        <f t="shared" si="14"/>
        <v>62.854858812072145</v>
      </c>
      <c r="U31" s="30">
        <f t="shared" si="14"/>
        <v>54.99765737878418</v>
      </c>
      <c r="V31" s="30">
        <f t="shared" si="15"/>
        <v>47.14057341420219</v>
      </c>
      <c r="W31" s="30">
        <f t="shared" si="15"/>
        <v>39.28360394182343</v>
      </c>
      <c r="X31" s="30">
        <f t="shared" si="15"/>
        <v>31.426740248700746</v>
      </c>
      <c r="Y31" s="30">
        <f t="shared" si="15"/>
        <v>23.56996832603969</v>
      </c>
      <c r="Z31" s="30">
        <f t="shared" si="15"/>
        <v>15.713269573692175</v>
      </c>
      <c r="AA31" s="30">
        <f t="shared" si="15"/>
        <v>7.85662173282438</v>
      </c>
      <c r="AB31" s="29">
        <v>0</v>
      </c>
      <c r="AE31">
        <f t="shared" si="10"/>
        <v>21.998540851908267</v>
      </c>
      <c r="AF31">
        <f t="shared" si="11"/>
        <v>22</v>
      </c>
    </row>
    <row r="32" spans="1:32" ht="12.75">
      <c r="A32" s="27">
        <f t="shared" si="4"/>
        <v>65.4820307466653</v>
      </c>
      <c r="B32" s="30">
        <f t="shared" si="16"/>
        <v>65.48193144889386</v>
      </c>
      <c r="C32" s="30">
        <f t="shared" si="12"/>
        <v>65.59241653483082</v>
      </c>
      <c r="D32" s="30">
        <f t="shared" si="12"/>
        <v>65.83256664852225</v>
      </c>
      <c r="E32" s="30">
        <f t="shared" si="12"/>
        <v>66.24369726250903</v>
      </c>
      <c r="F32" s="30">
        <f t="shared" si="12"/>
        <v>66.89614256319103</v>
      </c>
      <c r="G32" s="30">
        <f t="shared" si="12"/>
        <v>67.90061178865356</v>
      </c>
      <c r="H32" s="30">
        <f t="shared" si="12"/>
        <v>69.42545977309265</v>
      </c>
      <c r="I32" s="30">
        <f t="shared" si="12"/>
        <v>71.72109467703736</v>
      </c>
      <c r="J32" s="30">
        <f t="shared" si="12"/>
        <v>75.15048613867984</v>
      </c>
      <c r="K32" s="30">
        <f t="shared" si="12"/>
        <v>80.21470301211457</v>
      </c>
      <c r="L32" s="30">
        <f t="shared" si="12"/>
        <v>87.52663862689653</v>
      </c>
      <c r="M32" s="30">
        <f t="shared" si="12"/>
        <v>97.58122680811455</v>
      </c>
      <c r="N32" s="29">
        <f t="shared" si="13"/>
        <v>110</v>
      </c>
      <c r="O32" s="30">
        <f t="shared" si="17"/>
        <v>102.14257565128487</v>
      </c>
      <c r="P32" s="30">
        <f t="shared" si="14"/>
        <v>94.2851654249366</v>
      </c>
      <c r="Q32" s="30">
        <f t="shared" si="14"/>
        <v>86.42778273376051</v>
      </c>
      <c r="R32" s="30">
        <f t="shared" si="14"/>
        <v>78.57043960725018</v>
      </c>
      <c r="S32" s="30">
        <f t="shared" si="14"/>
        <v>70.71314608774286</v>
      </c>
      <c r="T32" s="30">
        <f t="shared" si="14"/>
        <v>62.85590972685849</v>
      </c>
      <c r="U32" s="30">
        <f t="shared" si="14"/>
        <v>54.99873520747171</v>
      </c>
      <c r="V32" s="30">
        <f t="shared" si="15"/>
        <v>47.14162411004379</v>
      </c>
      <c r="W32" s="30">
        <f t="shared" si="15"/>
        <v>39.284574834802825</v>
      </c>
      <c r="X32" s="30">
        <f t="shared" si="15"/>
        <v>31.427582683390245</v>
      </c>
      <c r="Y32" s="30">
        <f t="shared" si="15"/>
        <v>23.57064009559737</v>
      </c>
      <c r="Z32" s="30">
        <f t="shared" si="15"/>
        <v>15.71373702909612</v>
      </c>
      <c r="AA32" s="30">
        <f t="shared" si="15"/>
        <v>7.856861462999075</v>
      </c>
      <c r="AB32" s="29">
        <v>0</v>
      </c>
      <c r="AC32">
        <f>we/20</f>
        <v>0.002</v>
      </c>
      <c r="AE32">
        <f t="shared" si="10"/>
        <v>21.999212096397407</v>
      </c>
      <c r="AF32">
        <f t="shared" si="11"/>
        <v>22</v>
      </c>
    </row>
    <row r="33" spans="1:32" ht="12.75">
      <c r="A33" s="27">
        <f t="shared" si="4"/>
        <v>65.49897838682155</v>
      </c>
      <c r="B33" s="30">
        <f t="shared" si="16"/>
        <v>65.49887896563128</v>
      </c>
      <c r="C33" s="30">
        <f t="shared" si="12"/>
        <v>65.61218444275679</v>
      </c>
      <c r="D33" s="30">
        <f t="shared" si="12"/>
        <v>65.85843938947137</v>
      </c>
      <c r="E33" s="30">
        <f t="shared" si="12"/>
        <v>66.27995085844402</v>
      </c>
      <c r="F33" s="30">
        <f t="shared" si="12"/>
        <v>66.94869311523476</v>
      </c>
      <c r="G33" s="30">
        <f t="shared" si="12"/>
        <v>67.97780539332554</v>
      </c>
      <c r="H33" s="30">
        <f t="shared" si="12"/>
        <v>69.53887959947158</v>
      </c>
      <c r="I33" s="30">
        <f t="shared" si="12"/>
        <v>71.88578009329223</v>
      </c>
      <c r="J33" s="30">
        <f t="shared" si="12"/>
        <v>75.38256062993206</v>
      </c>
      <c r="K33" s="30">
        <f t="shared" si="12"/>
        <v>80.52102635816463</v>
      </c>
      <c r="L33" s="30">
        <f t="shared" si="12"/>
        <v>87.87608533111826</v>
      </c>
      <c r="M33" s="30">
        <f t="shared" si="12"/>
        <v>97.85509106724577</v>
      </c>
      <c r="N33" s="29">
        <f t="shared" si="13"/>
        <v>110</v>
      </c>
      <c r="O33" s="30">
        <f t="shared" si="17"/>
        <v>102.1427048805944</v>
      </c>
      <c r="P33" s="30">
        <f t="shared" si="14"/>
        <v>94.28541739846727</v>
      </c>
      <c r="Q33" s="30">
        <f t="shared" si="14"/>
        <v>86.42814480750556</v>
      </c>
      <c r="R33" s="30">
        <f t="shared" si="14"/>
        <v>78.57089361409606</v>
      </c>
      <c r="S33" s="30">
        <f t="shared" si="14"/>
        <v>70.7136692506721</v>
      </c>
      <c r="T33" s="30">
        <f t="shared" si="14"/>
        <v>62.856475803309166</v>
      </c>
      <c r="U33" s="30">
        <f t="shared" si="14"/>
        <v>54.999315807029156</v>
      </c>
      <c r="V33" s="30">
        <f t="shared" si="15"/>
        <v>47.14219011903786</v>
      </c>
      <c r="W33" s="30">
        <f t="shared" si="15"/>
        <v>39.28509787618188</v>
      </c>
      <c r="X33" s="30">
        <f t="shared" si="15"/>
        <v>31.42803653867075</v>
      </c>
      <c r="Y33" s="30">
        <f t="shared" si="15"/>
        <v>23.571002017784963</v>
      </c>
      <c r="Z33" s="30">
        <f t="shared" si="15"/>
        <v>15.71398888109624</v>
      </c>
      <c r="AA33" s="30">
        <f t="shared" si="15"/>
        <v>7.856990624871321</v>
      </c>
      <c r="AB33" s="29">
        <v>0</v>
      </c>
      <c r="AE33">
        <f t="shared" si="10"/>
        <v>21.999573749639698</v>
      </c>
      <c r="AF33">
        <f t="shared" si="11"/>
        <v>22</v>
      </c>
    </row>
    <row r="34" spans="1:32" ht="12.75">
      <c r="A34" s="27">
        <f t="shared" si="4"/>
        <v>65.51263281475646</v>
      </c>
      <c r="B34" s="30">
        <f t="shared" si="16"/>
        <v>65.51253329483734</v>
      </c>
      <c r="C34" s="30">
        <f t="shared" si="12"/>
        <v>65.62811087933724</v>
      </c>
      <c r="D34" s="30">
        <f t="shared" si="12"/>
        <v>65.87928341551749</v>
      </c>
      <c r="E34" s="30">
        <f t="shared" si="12"/>
        <v>66.30915521153428</v>
      </c>
      <c r="F34" s="30">
        <f t="shared" si="12"/>
        <v>66.99101703300313</v>
      </c>
      <c r="G34" s="30">
        <f t="shared" si="12"/>
        <v>68.03995159889594</v>
      </c>
      <c r="H34" s="30">
        <f t="shared" si="12"/>
        <v>69.63011756917591</v>
      </c>
      <c r="I34" s="30">
        <f t="shared" si="12"/>
        <v>72.0180498891802</v>
      </c>
      <c r="J34" s="30">
        <f t="shared" si="12"/>
        <v>75.5683921714223</v>
      </c>
      <c r="K34" s="30">
        <f t="shared" si="12"/>
        <v>80.7649420336486</v>
      </c>
      <c r="L34" s="30">
        <f t="shared" si="12"/>
        <v>88.15167496469822</v>
      </c>
      <c r="M34" s="30">
        <f t="shared" si="12"/>
        <v>98.06799946211109</v>
      </c>
      <c r="N34" s="29">
        <f t="shared" si="13"/>
        <v>110</v>
      </c>
      <c r="O34" s="30">
        <f t="shared" si="17"/>
        <v>102.14277423341274</v>
      </c>
      <c r="P34" s="30">
        <f t="shared" si="14"/>
        <v>94.28555262492976</v>
      </c>
      <c r="Q34" s="30">
        <f t="shared" si="14"/>
        <v>86.42833912402287</v>
      </c>
      <c r="R34" s="30">
        <f t="shared" si="14"/>
        <v>78.57113727337145</v>
      </c>
      <c r="S34" s="30">
        <f t="shared" si="14"/>
        <v>70.71395003115727</v>
      </c>
      <c r="T34" s="30">
        <f t="shared" si="14"/>
        <v>62.85677962272898</v>
      </c>
      <c r="U34" s="30">
        <f t="shared" si="14"/>
        <v>54.999627429074394</v>
      </c>
      <c r="V34" s="30">
        <f t="shared" si="15"/>
        <v>47.142493917681016</v>
      </c>
      <c r="W34" s="30">
        <f t="shared" si="15"/>
        <v>39.285378619230094</v>
      </c>
      <c r="X34" s="30">
        <f t="shared" si="15"/>
        <v>31.428280151265866</v>
      </c>
      <c r="Y34" s="30">
        <f t="shared" si="15"/>
        <v>23.571196287626332</v>
      </c>
      <c r="Z34" s="30">
        <f t="shared" si="15"/>
        <v>15.714124070132467</v>
      </c>
      <c r="AA34" s="30">
        <f t="shared" si="15"/>
        <v>7.857059956923486</v>
      </c>
      <c r="AB34" s="29">
        <v>0</v>
      </c>
      <c r="AE34">
        <f t="shared" si="10"/>
        <v>21.99976787938576</v>
      </c>
      <c r="AF34">
        <f t="shared" si="11"/>
        <v>22</v>
      </c>
    </row>
    <row r="35" spans="1:32" ht="12.75">
      <c r="A35" s="27">
        <f t="shared" si="4"/>
        <v>65.52293001982977</v>
      </c>
      <c r="B35" s="30">
        <f t="shared" si="16"/>
        <v>65.52283042587307</v>
      </c>
      <c r="C35" s="30">
        <f>MIN(u/2,((B35+D35)/dxl^2+(C34+C36)/dye^2)/(2/dxl^2+2/dye^2))</f>
        <v>65.6401213323859</v>
      </c>
      <c r="D35" s="30">
        <f>MIN(u/2,((C35+E35)/dxl^2+(D34+D36)/dye^2)/(2/dxl^2+2/dye^2))</f>
        <v>65.89500178462721</v>
      </c>
      <c r="E35" s="30">
        <f>MIN(u/2,((D35+F35)/dxl^2+(E34+E36)/dye^2)/(2/dxl^2+2/dye^2))</f>
        <v>66.33117634111625</v>
      </c>
      <c r="F35" s="30">
        <f>MIN(u/2,((E35+G35)/dxl^2+(F34+F36)/dye^2)/(2/dxl^2+2/dye^2))</f>
        <v>67.02292565692123</v>
      </c>
      <c r="G35" s="30">
        <f>MIN(u/2,((F35+H35)/dxl^2+(G34+G36)/dye^2)/(2/dxl^2+2/dye^2))</f>
        <v>68.08678953127718</v>
      </c>
      <c r="H35" s="30">
        <f>MIN(u/2,((G35+I35)/dxl^2+(H34+H36)/dye^2)/(2/dxl^2+2/dye^2))</f>
        <v>69.69883767363578</v>
      </c>
      <c r="I35" s="30">
        <f>MIN(u/2,((H35+J35)/dxl^2+(I34+I36)/dye^2)/(2/dxl^2+2/dye^2))</f>
        <v>72.11755146952657</v>
      </c>
      <c r="J35" s="30">
        <f>MIN(u/2,((I35+K35)/dxl^2+(J34+J36)/dye^2)/(2/dxl^2+2/dye^2))</f>
        <v>75.70785349072612</v>
      </c>
      <c r="K35" s="30">
        <f>MIN(u/2,((J35+L35)/dxl^2+(K34+K36)/dye^2)/(2/dxl^2+2/dye^2))</f>
        <v>80.947193139524</v>
      </c>
      <c r="L35" s="30">
        <f>MIN(u/2,((K35+M35)/dxl^2+(L34+L36)/dye^2)/(2/dxl^2+2/dye^2))</f>
        <v>88.35606243305544</v>
      </c>
      <c r="M35" s="30">
        <f>MIN(u/2,((L35+N35)/dxl^2+(M34+M36)/dye^2)/(2/dxl^2+2/dye^2))</f>
        <v>98.22417899222452</v>
      </c>
      <c r="N35" s="29">
        <f t="shared" si="13"/>
        <v>110</v>
      </c>
      <c r="O35" s="30">
        <f t="shared" si="17"/>
        <v>102.14281098656875</v>
      </c>
      <c r="P35" s="30">
        <f>MIN(u/2,((O35+Q35)/dxr^2+(P34+P36)/dye^2)/(2/dxr^2+2/dye^2))</f>
        <v>94.28562428781419</v>
      </c>
      <c r="Q35" s="30">
        <f>MIN(u/2,((P35+R35)/dxr^2+(Q34+Q36)/dye^2)/(2/dxr^2+2/dye^2))</f>
        <v>86.42844210230811</v>
      </c>
      <c r="R35" s="30">
        <f>MIN(u/2,((Q35+S35)/dxr^2+(R34+R36)/dye^2)/(2/dxr^2+2/dye^2))</f>
        <v>78.5712664022337</v>
      </c>
      <c r="S35" s="30">
        <f>MIN(u/2,((R35+T35)/dxr^2+(S34+S36)/dye^2)/(2/dxr^2+2/dye^2))</f>
        <v>70.71409883447328</v>
      </c>
      <c r="T35" s="30">
        <f>MIN(u/2,((S35+U35)/dxr^2+(T34+T36)/dye^2)/(2/dxr^2+2/dye^2))</f>
        <v>62.85694063802688</v>
      </c>
      <c r="U35" s="30">
        <f>MIN(u/2,((T35+V35)/dxr^2+(U34+U36)/dye^2)/(2/dxr^2+2/dye^2))</f>
        <v>54.99979258190215</v>
      </c>
      <c r="V35" s="30">
        <f>MIN(110,((U35+W35)/dxr^2+(V34+V36)/dye^2)/(2/dxr^2+2/dye^2))</f>
        <v>47.142654926586815</v>
      </c>
      <c r="W35" s="30">
        <f>MIN(110,((V35+X35)/dxr^2+(W34+W36)/dye^2)/(2/dxr^2+2/dye^2))</f>
        <v>39.285527411028646</v>
      </c>
      <c r="X35" s="30">
        <f>MIN(110,((W35+Y35)/dxr^2+(X34+X36)/dye^2)/(2/dxr^2+2/dye^2))</f>
        <v>31.428409265767606</v>
      </c>
      <c r="Y35" s="30">
        <f>MIN(110,((X35+Z35)/dxr^2+(Y34+Y36)/dye^2)/(2/dxr^2+2/dye^2))</f>
        <v>23.57129925155338</v>
      </c>
      <c r="Z35" s="30">
        <f>MIN(110,((Y35+AA35)/dxr^2+(Z34+Z36)/dye^2)/(2/dxr^2+2/dye^2))</f>
        <v>15.71419572150514</v>
      </c>
      <c r="AA35" s="30">
        <f>MIN(110,((Z35+AB35)/dxr^2+(AA34+AA36)/dye^2)/(2/dxr^2+2/dye^2))</f>
        <v>7.857096703692984</v>
      </c>
      <c r="AB35" s="29">
        <v>0</v>
      </c>
      <c r="AE35">
        <f t="shared" si="10"/>
        <v>21.999870770340358</v>
      </c>
      <c r="AF35">
        <f t="shared" si="11"/>
        <v>22</v>
      </c>
    </row>
    <row r="36" spans="1:32" ht="12.75">
      <c r="A36" s="27">
        <f t="shared" si="4"/>
        <v>65.52982174021378</v>
      </c>
      <c r="B36" s="30">
        <f t="shared" si="16"/>
        <v>65.52972209690759</v>
      </c>
      <c r="C36" s="30">
        <f>MIN(u/2,((B36+D36)/dxl^2+(C35+C37)/dye^2)/(2/dxl^2+2/dye^2))</f>
        <v>65.64815962888044</v>
      </c>
      <c r="D36" s="30">
        <f>MIN(u/2,((C36+E36)/dxl^2+(D35+D37)/dye^2)/(2/dxl^2+2/dye^2))</f>
        <v>65.90552143620961</v>
      </c>
      <c r="E36" s="30">
        <f>MIN(u/2,((D36+F36)/dxl^2+(E35+E37)/dye^2)/(2/dxl^2+2/dye^2))</f>
        <v>66.34591333654552</v>
      </c>
      <c r="F36" s="30">
        <f>MIN(u/2,((E36+G36)/dxl^2+(F35+F37)/dye^2)/(2/dxl^2+2/dye^2))</f>
        <v>67.0442770817364</v>
      </c>
      <c r="G36" s="30">
        <f>MIN(u/2,((F36+H36)/dxl^2+(G35+G37)/dye^2)/(2/dxl^2+2/dye^2))</f>
        <v>68.11812351812289</v>
      </c>
      <c r="H36" s="30">
        <f>MIN(u/2,((G36+I36)/dxl^2+(H35+H37)/dye^2)/(2/dxl^2+2/dye^2))</f>
        <v>69.74478947868374</v>
      </c>
      <c r="I36" s="30">
        <f>MIN(u/2,((H36+J36)/dxl^2+(I35+I37)/dye^2)/(2/dxl^2+2/dye^2))</f>
        <v>72.18402655797142</v>
      </c>
      <c r="J36" s="30">
        <f>MIN(u/2,((I36+K36)/dxl^2+(J35+J37)/dye^2)/(2/dxl^2+2/dye^2))</f>
        <v>75.8008649415096</v>
      </c>
      <c r="K36" s="30">
        <f>MIN(u/2,((J36+L36)/dxl^2+(K35+K37)/dye^2)/(2/dxl^2+2/dye^2))</f>
        <v>81.06836080079952</v>
      </c>
      <c r="L36" s="30">
        <f>MIN(u/2,((K36+M36)/dxl^2+(L35+L37)/dye^2)/(2/dxl^2+2/dye^2))</f>
        <v>88.49122703851296</v>
      </c>
      <c r="M36" s="30">
        <f>MIN(u/2,((L36+N36)/dxl^2+(M35+M37)/dye^2)/(2/dxl^2+2/dye^2))</f>
        <v>98.32666769559707</v>
      </c>
      <c r="N36" s="29">
        <f t="shared" si="13"/>
        <v>110</v>
      </c>
      <c r="O36" s="30">
        <f t="shared" si="17"/>
        <v>102.14282959258935</v>
      </c>
      <c r="P36" s="30">
        <f>MIN(u/2,((O36+Q36)/dxr^2+(P35+P37)/dye^2)/(2/dxr^2+2/dye^2))</f>
        <v>94.28566056672864</v>
      </c>
      <c r="Q36" s="30">
        <f>MIN(u/2,((P36+R36)/dxr^2+(Q35+Q37)/dye^2)/(2/dxr^2+2/dye^2))</f>
        <v>86.42849423468058</v>
      </c>
      <c r="R36" s="30">
        <f>MIN(u/2,((Q36+S36)/dxr^2+(R35+R37)/dye^2)/(2/dxr^2+2/dye^2))</f>
        <v>78.57133177360515</v>
      </c>
      <c r="S36" s="30">
        <f>MIN(u/2,((R36+T36)/dxr^2+(S35+S37)/dye^2)/(2/dxr^2+2/dye^2))</f>
        <v>70.71417416652575</v>
      </c>
      <c r="T36" s="30">
        <f>MIN(u/2,((S36+U36)/dxr^2+(T35+T37)/dye^2)/(2/dxr^2+2/dye^2))</f>
        <v>62.857022153036425</v>
      </c>
      <c r="U36" s="30">
        <f>MIN(u/2,((T36+V36)/dxr^2+(U35+U37)/dye^2)/(2/dxr^2+2/dye^2))</f>
        <v>54.99987619222144</v>
      </c>
      <c r="V36" s="30">
        <f>MIN(110,((U36+W36)/dxr^2+(V35+V37)/dye^2)/(2/dxr^2+2/dye^2))</f>
        <v>47.14273643964544</v>
      </c>
      <c r="W36" s="30">
        <f>MIN(110,((V36+X36)/dxr^2+(W35+W37)/dye^2)/(2/dxr^2+2/dye^2))</f>
        <v>39.28560273956603</v>
      </c>
      <c r="X36" s="30">
        <f>MIN(110,((W36+Y36)/dxr^2+(X35+X37)/dye^2)/(2/dxr^2+2/dye^2))</f>
        <v>31.428474632756622</v>
      </c>
      <c r="Y36" s="30">
        <f>MIN(110,((X36+Z36)/dxr^2+(Y35+Y37)/dye^2)/(2/dxr^2+2/dye^2))</f>
        <v>23.57135137954459</v>
      </c>
      <c r="Z36" s="30">
        <f>MIN(110,((Y36+AA36)/dxr^2+(Z35+Z37)/dye^2)/(2/dxr^2+2/dye^2))</f>
        <v>15.71423199690743</v>
      </c>
      <c r="AA36" s="30">
        <f>MIN(110,((Z36+AB36)/dxr^2+(AA35+AA37)/dye^2)/(2/dxr^2+2/dye^2))</f>
        <v>7.857115307765532</v>
      </c>
      <c r="AB36" s="29">
        <v>0</v>
      </c>
      <c r="AE36">
        <f t="shared" si="10"/>
        <v>21.99992286174349</v>
      </c>
      <c r="AF36">
        <f t="shared" si="11"/>
        <v>22</v>
      </c>
    </row>
    <row r="37" spans="1:32" ht="12.75">
      <c r="A37" s="27">
        <f t="shared" si="4"/>
        <v>65.5332756854855</v>
      </c>
      <c r="B37" s="30">
        <f t="shared" si="16"/>
        <v>65.53317601751046</v>
      </c>
      <c r="C37" s="30">
        <f>MIN(u/2,((B37+D37)/dxl^2+(C36+C38)/dye^2)/(2/dxl^2+2/dye^2))</f>
        <v>65.65218818752594</v>
      </c>
      <c r="D37" s="30">
        <f>MIN(u/2,((C37+E37)/dxl^2+(D36+D38)/dye^2)/(2/dxl^2+2/dye^2))</f>
        <v>65.91079349956239</v>
      </c>
      <c r="E37" s="30">
        <f>MIN(u/2,((D37+F37)/dxl^2+(E36+E38)/dye^2)/(2/dxl^2+2/dye^2))</f>
        <v>66.35329872703899</v>
      </c>
      <c r="F37" s="30">
        <f>MIN(u/2,((E37+G37)/dxl^2+(F36+F38)/dye^2)/(2/dxl^2+2/dye^2))</f>
        <v>67.05497651588847</v>
      </c>
      <c r="G37" s="30">
        <f>MIN(u/2,((F37+H37)/dxl^2+(G36+G38)/dye^2)/(2/dxl^2+2/dye^2))</f>
        <v>68.13382311679963</v>
      </c>
      <c r="H37" s="30">
        <f>MIN(u/2,((G37+I37)/dxl^2+(H36+H38)/dye^2)/(2/dxl^2+2/dye^2))</f>
        <v>69.7678068043396</v>
      </c>
      <c r="I37" s="30">
        <f>MIN(u/2,((H37+J37)/dxl^2+(I36+I38)/dye^2)/(2/dxl^2+2/dye^2))</f>
        <v>72.21730595011344</v>
      </c>
      <c r="J37" s="30">
        <f>MIN(u/2,((I37+K37)/dxl^2+(J36+J38)/dye^2)/(2/dxl^2+2/dye^2))</f>
        <v>75.84738093733874</v>
      </c>
      <c r="K37" s="30">
        <f>MIN(u/2,((J37+L37)/dxl^2+(K36+K38)/dye^2)/(2/dxl^2+2/dye^2))</f>
        <v>81.12884341791438</v>
      </c>
      <c r="L37" s="30">
        <f>MIN(u/2,((K37+M37)/dxl^2+(L36+L38)/dye^2)/(2/dxl^2+2/dye^2))</f>
        <v>88.55848203140678</v>
      </c>
      <c r="M37" s="30">
        <f>MIN(u/2,((L37+N37)/dxl^2+(M36+M38)/dye^2)/(2/dxl^2+2/dye^2))</f>
        <v>98.3774299212908</v>
      </c>
      <c r="N37" s="29">
        <f t="shared" si="13"/>
        <v>110</v>
      </c>
      <c r="O37" s="30">
        <f t="shared" si="17"/>
        <v>102.14283736721613</v>
      </c>
      <c r="P37" s="30">
        <f>MIN(u/2,((O37+Q37)/dxr^2+(P36+P38)/dye^2)/(2/dxr^2+2/dye^2))</f>
        <v>94.28567572608986</v>
      </c>
      <c r="Q37" s="30">
        <f>MIN(u/2,((P37+R37)/dxr^2+(Q36+Q38)/dye^2)/(2/dxr^2+2/dye^2))</f>
        <v>86.42851601854979</v>
      </c>
      <c r="R37" s="30">
        <f>MIN(u/2,((Q37+S37)/dxr^2+(R36+R38)/dye^2)/(2/dxr^2+2/dye^2))</f>
        <v>78.57135908955708</v>
      </c>
      <c r="S37" s="30">
        <f>MIN(u/2,((R37+T37)/dxr^2+(S36+S38)/dye^2)/(2/dxr^2+2/dye^2))</f>
        <v>70.71420564473335</v>
      </c>
      <c r="T37" s="30">
        <f>MIN(u/2,((S37+U37)/dxr^2+(T36+T38)/dye^2)/(2/dxr^2+2/dye^2))</f>
        <v>62.857056214977824</v>
      </c>
      <c r="U37" s="30">
        <f>MIN(u/2,((T37+V37)/dxr^2+(U36+U38)/dye^2)/(2/dxr^2+2/dye^2))</f>
        <v>54.99991112984805</v>
      </c>
      <c r="V37" s="30">
        <f>MIN(110,((U37+W37)/dxr^2+(V36+V38)/dye^2)/(2/dxr^2+2/dye^2))</f>
        <v>47.14277050103879</v>
      </c>
      <c r="W37" s="30">
        <f>MIN(110,((V37+X37)/dxr^2+(W36+W38)/dye^2)/(2/dxr^2+2/dye^2))</f>
        <v>39.285634216786256</v>
      </c>
      <c r="X37" s="30">
        <f>MIN(110,((W37+Y37)/dxr^2+(X36+X38)/dye^2)/(2/dxr^2+2/dye^2))</f>
        <v>31.42850194747761</v>
      </c>
      <c r="Y37" s="30">
        <f>MIN(110,((X37+Z37)/dxr^2+(Y36+Y38)/dye^2)/(2/dxr^2+2/dye^2))</f>
        <v>23.571373162183335</v>
      </c>
      <c r="Z37" s="30">
        <f>MIN(110,((Y37+AA37)/dxr^2+(Z36+Z38)/dye^2)/(2/dxr^2+2/dye^2))</f>
        <v>15.714247155282472</v>
      </c>
      <c r="AA37" s="30">
        <f>MIN(110,((Z37+AB37)/dxr^2+(AA36+AA38)/dye^2)/(2/dxr^2+2/dye^2))</f>
        <v>7.857123081845445</v>
      </c>
      <c r="AB37" s="29">
        <v>0</v>
      </c>
      <c r="AE37">
        <f t="shared" si="10"/>
        <v>21.999944629167246</v>
      </c>
      <c r="AF37">
        <f t="shared" si="11"/>
        <v>22</v>
      </c>
    </row>
    <row r="38" spans="1:32" ht="12.75">
      <c r="A38" s="27">
        <f t="shared" si="4"/>
        <v>65.5332756854855</v>
      </c>
      <c r="B38" s="33">
        <f>B37</f>
        <v>65.53317601751046</v>
      </c>
      <c r="C38" s="33">
        <f>C37</f>
        <v>65.65218818752594</v>
      </c>
      <c r="D38" s="33">
        <f>D37</f>
        <v>65.91079349956239</v>
      </c>
      <c r="E38" s="33">
        <f>E37</f>
        <v>66.35329872703899</v>
      </c>
      <c r="F38" s="33">
        <f>F37</f>
        <v>67.05497651588847</v>
      </c>
      <c r="G38" s="33">
        <f>G37</f>
        <v>68.13382311679963</v>
      </c>
      <c r="H38" s="33">
        <f>H37</f>
        <v>69.7678068043396</v>
      </c>
      <c r="I38" s="33">
        <f>I37</f>
        <v>72.21730595011344</v>
      </c>
      <c r="J38" s="33">
        <f>J37</f>
        <v>75.84738093733874</v>
      </c>
      <c r="K38" s="33">
        <f>K37</f>
        <v>81.12884341791438</v>
      </c>
      <c r="L38" s="33">
        <f>L37</f>
        <v>88.55848203140678</v>
      </c>
      <c r="M38" s="33">
        <f>M37</f>
        <v>98.3774299212908</v>
      </c>
      <c r="N38" s="29">
        <f t="shared" si="13"/>
        <v>110</v>
      </c>
      <c r="O38" s="33">
        <f>O37</f>
        <v>102.14283736721613</v>
      </c>
      <c r="P38" s="33">
        <f>P37</f>
        <v>94.28567572608986</v>
      </c>
      <c r="Q38" s="33">
        <f>Q37</f>
        <v>86.42851601854979</v>
      </c>
      <c r="R38" s="33">
        <f>R37</f>
        <v>78.57135908955708</v>
      </c>
      <c r="S38" s="33">
        <f>S37</f>
        <v>70.71420564473335</v>
      </c>
      <c r="T38" s="33">
        <f>T37</f>
        <v>62.857056214977824</v>
      </c>
      <c r="U38" s="33">
        <f>U37</f>
        <v>54.99991112984805</v>
      </c>
      <c r="V38" s="33">
        <f>V37</f>
        <v>47.14277050103879</v>
      </c>
      <c r="W38" s="33">
        <f>W37</f>
        <v>39.285634216786256</v>
      </c>
      <c r="X38" s="33">
        <f>X37</f>
        <v>31.42850194747761</v>
      </c>
      <c r="Y38" s="33">
        <f>Y37</f>
        <v>23.571373162183335</v>
      </c>
      <c r="Z38" s="33">
        <f>Z37</f>
        <v>15.714247155282472</v>
      </c>
      <c r="AA38" s="33">
        <f>AA37</f>
        <v>7.857123081845445</v>
      </c>
      <c r="AB38" s="29">
        <v>0</v>
      </c>
      <c r="AE38">
        <f>AA38/dxr*dye</f>
        <v>21.999944629167246</v>
      </c>
      <c r="AF38">
        <f>u/h*dye</f>
        <v>22</v>
      </c>
    </row>
    <row r="40" spans="4:20" ht="18">
      <c r="D40" s="25" t="s">
        <v>44</v>
      </c>
      <c r="E40">
        <f>(w-h/2)/13</f>
        <v>0.011923076923076923</v>
      </c>
      <c r="S40" s="25" t="s">
        <v>45</v>
      </c>
      <c r="T40">
        <f>(h/2)/14</f>
        <v>0.0007142857142857143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ČVUT Praha 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PC-418</dc:creator>
  <cp:keywords/>
  <dc:description/>
  <cp:lastModifiedBy>PC-418</cp:lastModifiedBy>
  <dcterms:created xsi:type="dcterms:W3CDTF">1999-11-12T19:57:20Z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