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383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<sst xmlns="http://schemas.openxmlformats.org/spreadsheetml/2006/main" count="153" uniqueCount="124">
  <si>
    <t>Návrh a kontrola radiálního hydrodynamicky mazaného ložiska</t>
  </si>
  <si>
    <t xml:space="preserve"> mm</t>
  </si>
  <si>
    <t>délka pánve B =</t>
  </si>
  <si>
    <t>frekvence otáčení čepu n =</t>
  </si>
  <si>
    <t xml:space="preserve"> 1/min</t>
  </si>
  <si>
    <t xml:space="preserve"> m/s</t>
  </si>
  <si>
    <t>zvolená relativní ložisková vůle psí =</t>
  </si>
  <si>
    <t xml:space="preserve"> </t>
  </si>
  <si>
    <t>rovnoměr. rozlož. vůle v ložisku (D-d)/2 = c =</t>
  </si>
  <si>
    <t>v = pi * d * n / 60</t>
  </si>
  <si>
    <t>c = psi * d</t>
  </si>
  <si>
    <t>použitý olej OL - 22 (ISO VG 22)</t>
  </si>
  <si>
    <r>
      <t xml:space="preserve">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</si>
  <si>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 xml:space="preserve"> N</t>
  </si>
  <si>
    <t>klidné svislé zatížení F =</t>
  </si>
  <si>
    <r>
      <t xml:space="preserve"> kg/m</t>
    </r>
    <r>
      <rPr>
        <vertAlign val="superscript"/>
        <sz val="10"/>
        <rFont val="Arial"/>
        <family val="2"/>
      </rPr>
      <t>3</t>
    </r>
  </si>
  <si>
    <r>
      <t>kinemat. viskozita při 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 ny1 =</t>
    </r>
  </si>
  <si>
    <t>koeficient ve vztahu pro eta je beta =</t>
  </si>
  <si>
    <t>eta = ny * ro</t>
  </si>
  <si>
    <r>
      <t xml:space="preserve">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/s </t>
    </r>
  </si>
  <si>
    <t>konstanta pro změnu hustoty A =</t>
  </si>
  <si>
    <r>
      <t xml:space="preserve"> K</t>
    </r>
    <r>
      <rPr>
        <vertAlign val="superscript"/>
        <sz val="10"/>
        <rFont val="Arial"/>
        <family val="2"/>
      </rPr>
      <t>-1</t>
    </r>
  </si>
  <si>
    <t>T2 =</t>
  </si>
  <si>
    <t>T1 =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</si>
  <si>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</si>
  <si>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 Pa.s</t>
  </si>
  <si>
    <t xml:space="preserve">    eta0 =</t>
  </si>
  <si>
    <t>T3 =</t>
  </si>
  <si>
    <r>
      <t>din. visk. při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eta0 =</t>
    </r>
  </si>
  <si>
    <t>T0 =</t>
  </si>
  <si>
    <r>
      <t>T  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</si>
  <si>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t>eta  [Pa.s]</t>
  </si>
  <si>
    <t>doporučená ložisková vůle psi =</t>
  </si>
  <si>
    <t>odpovídá zvolenému</t>
  </si>
  <si>
    <t>zvolena relativní výstřednost čepu eps =</t>
  </si>
  <si>
    <t>poměr B / D =</t>
  </si>
  <si>
    <t>Průměr čepu D =</t>
  </si>
  <si>
    <t>a1</t>
  </si>
  <si>
    <t>a2</t>
  </si>
  <si>
    <t>střední měrný tlak v ložisku pstř =</t>
  </si>
  <si>
    <t xml:space="preserve"> MPa</t>
  </si>
  <si>
    <t>potřebná viskozita eta =</t>
  </si>
  <si>
    <r>
      <t xml:space="preserve">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.s</t>
    </r>
    <r>
      <rPr>
        <vertAlign val="superscript"/>
        <sz val="10"/>
        <rFont val="Arial"/>
        <family val="2"/>
      </rPr>
      <t>-1</t>
    </r>
  </si>
  <si>
    <r>
      <t xml:space="preserve">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.s</t>
    </r>
    <r>
      <rPr>
        <vertAlign val="superscript"/>
        <sz val="10"/>
        <rFont val="Arial"/>
        <family val="2"/>
      </rPr>
      <t>-1</t>
    </r>
  </si>
  <si>
    <t>Tepelná bilance ložiska :</t>
  </si>
  <si>
    <t>teplota přiváděného maziva Tvstup =</t>
  </si>
  <si>
    <r>
      <t xml:space="preserve"> o</t>
    </r>
    <r>
      <rPr>
        <sz val="10"/>
        <rFont val="Arial"/>
        <family val="0"/>
      </rPr>
      <t>C</t>
    </r>
  </si>
  <si>
    <t>odvod tepla mazivem pro střední teplotu maziva v ložisku Tstř =</t>
  </si>
  <si>
    <t>a pro vstupní teplotu maziva přiváděného do ložiska Tvstup =</t>
  </si>
  <si>
    <r>
      <t xml:space="preserve"> kg.m</t>
    </r>
    <r>
      <rPr>
        <vertAlign val="superscript"/>
        <sz val="10"/>
        <rFont val="Arial"/>
        <family val="2"/>
      </rPr>
      <t>-3</t>
    </r>
  </si>
  <si>
    <r>
      <t xml:space="preserve"> J.kg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.K</t>
    </r>
    <r>
      <rPr>
        <vertAlign val="superscript"/>
        <sz val="10"/>
        <rFont val="Arial"/>
        <family val="2"/>
      </rPr>
      <t>-1</t>
    </r>
  </si>
  <si>
    <t xml:space="preserve"> W</t>
  </si>
  <si>
    <t xml:space="preserve">respektive na spád 1 K je součinitel odvodu tepla Wmaz = </t>
  </si>
  <si>
    <r>
      <t xml:space="preserve"> W.K</t>
    </r>
    <r>
      <rPr>
        <vertAlign val="superscript"/>
        <sz val="10"/>
        <rFont val="Arial"/>
        <family val="2"/>
      </rPr>
      <t>-1</t>
    </r>
  </si>
  <si>
    <t>tepelný spád Tstř - Tvstup je asi 3/4 tepelného spádu Tstř - Tokolí</t>
  </si>
  <si>
    <t>odvod tepla vedením (hřídelem a pánví) a přestupem do okolí</t>
  </si>
  <si>
    <t>odhad součinitele pro spád 1 K je      Wved =</t>
  </si>
  <si>
    <t>Pztr =</t>
  </si>
  <si>
    <t>mazivem odváděné teplo Pmaz =</t>
  </si>
  <si>
    <t>pro So &gt; 1,0</t>
  </si>
  <si>
    <t>ztráty na výkonu třením rovné vznikajícímu teplu v ložisku jsou (pro radiální kluzná ložiska je obvykle So &gt; 1)</t>
  </si>
  <si>
    <r>
      <t>jsou ztráty funkcí viskozity A1.F.U.eta</t>
    </r>
    <r>
      <rPr>
        <vertAlign val="superscript"/>
        <sz val="10"/>
        <rFont val="Arial"/>
        <family val="2"/>
      </rPr>
      <t xml:space="preserve">1/2 </t>
    </r>
    <r>
      <rPr>
        <sz val="10"/>
        <rFont val="Arial"/>
        <family val="2"/>
      </rPr>
      <t>, kde koeficient A1 =</t>
    </r>
  </si>
  <si>
    <t>etastř =</t>
  </si>
  <si>
    <t>hodnota viskozity je pro střední teplotu Tstř rovna</t>
  </si>
  <si>
    <t>Tstř =</t>
  </si>
  <si>
    <t>celkově bude Wodvod = Wmaz + Wved =</t>
  </si>
  <si>
    <t>olej</t>
  </si>
  <si>
    <t>ložisko</t>
  </si>
  <si>
    <t>Návrh kluzného radiálního ložiska</t>
  </si>
  <si>
    <t>Stř. měrný tlak v ložisku pstř =</t>
  </si>
  <si>
    <t>potřebná plocha odpovídající tlaku cca S =</t>
  </si>
  <si>
    <r>
      <t xml:space="preserve"> mm</t>
    </r>
    <r>
      <rPr>
        <vertAlign val="superscript"/>
        <sz val="10"/>
        <rFont val="Arial"/>
        <family val="2"/>
      </rPr>
      <t>2</t>
    </r>
  </si>
  <si>
    <r>
      <t>hustota při 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  ro1 =</t>
    </r>
  </si>
  <si>
    <r>
      <t>hustota při 75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ro2 =</t>
    </r>
  </si>
  <si>
    <r>
      <t>při 75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je dyn. visk. eta2 =</t>
    </r>
  </si>
  <si>
    <r>
      <t>dyn. visk. při 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eta1 =</t>
    </r>
  </si>
  <si>
    <r>
      <t>1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 =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</si>
  <si>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r>
      <t>1 Pa.s = 1 N.s/m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 xml:space="preserve"> kg.s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.mm</t>
    </r>
    <r>
      <rPr>
        <vertAlign val="superscript"/>
        <sz val="10"/>
        <rFont val="Arial"/>
        <family val="2"/>
      </rPr>
      <t>-1</t>
    </r>
  </si>
  <si>
    <r>
      <t>kinemat. viskozita při 75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ny2 =</t>
    </r>
  </si>
  <si>
    <r>
      <t>hustota při teplotě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 ro3 =</t>
    </r>
  </si>
  <si>
    <r>
      <t>závislost viskozity na teplotě je        eta</t>
    </r>
    <r>
      <rPr>
        <sz val="10"/>
        <rFont val="Arial"/>
        <family val="2"/>
      </rPr>
      <t>i</t>
    </r>
    <r>
      <rPr>
        <sz val="10"/>
        <rFont val="Arial"/>
        <family val="0"/>
      </rPr>
      <t xml:space="preserve"> = eta0 * exp[ - beta * ( T</t>
    </r>
    <r>
      <rPr>
        <sz val="10"/>
        <rFont val="Arial"/>
        <family val="2"/>
      </rPr>
      <t>i</t>
    </r>
    <r>
      <rPr>
        <sz val="10"/>
        <rFont val="Arial"/>
        <family val="0"/>
      </rPr>
      <t xml:space="preserve"> - T0 )]</t>
    </r>
  </si>
  <si>
    <t>viskozita při teplotě T0 je</t>
  </si>
  <si>
    <t>stř. tlak v lož. pro zvolené rozm. je  pstr =</t>
  </si>
  <si>
    <t xml:space="preserve">ložisková vůle v ložisku vu = D - d = </t>
  </si>
  <si>
    <t>zvolena stř. teplota v ložisku Ts =</t>
  </si>
  <si>
    <t>odpovídá dyn. viskozita maziva etas =</t>
  </si>
  <si>
    <t>Kontrola únosnosti ložiska:</t>
  </si>
  <si>
    <t>Sommerfeldovo číslo So(eps) =</t>
  </si>
  <si>
    <t>pro dosažení pstr je potřebné So(pstr) =</t>
  </si>
  <si>
    <t>úhlová rychlost čepu omega =</t>
  </si>
  <si>
    <r>
      <t xml:space="preserve"> s</t>
    </r>
    <r>
      <rPr>
        <vertAlign val="superscript"/>
        <sz val="10"/>
        <rFont val="Arial"/>
        <family val="2"/>
      </rPr>
      <t>-1</t>
    </r>
  </si>
  <si>
    <t xml:space="preserve">pro tuto viskozitu musí být střední teplota oleje OL 22 v ložisku Ts = </t>
  </si>
  <si>
    <t>průtok maziva ložiskem bude Q =</t>
  </si>
  <si>
    <t xml:space="preserve">      =</t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</si>
  <si>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.h</t>
    </r>
    <r>
      <rPr>
        <vertAlign val="superscript"/>
        <sz val="10"/>
        <rFont val="Arial"/>
        <family val="2"/>
      </rPr>
      <t>-1</t>
    </r>
  </si>
  <si>
    <t xml:space="preserve">     =</t>
  </si>
  <si>
    <t xml:space="preserve"> l/min</t>
  </si>
  <si>
    <t>obvodová rychlost čepu U =</t>
  </si>
  <si>
    <t>průtok v l/min bude Q =</t>
  </si>
  <si>
    <r>
      <t xml:space="preserve">vhodnou volbou relativní výstřednosti eps je třeba vyrovnat hodnotu Sommerfeldova čísla </t>
    </r>
    <r>
      <rPr>
        <sz val="10"/>
        <color indexed="10"/>
        <rFont val="Arial"/>
        <family val="2"/>
      </rPr>
      <t>So(eps)</t>
    </r>
    <r>
      <rPr>
        <sz val="10"/>
        <rFont val="Arial"/>
        <family val="0"/>
      </rPr>
      <t xml:space="preserve"> s hodnotou potřebnou pro únosnost </t>
    </r>
    <r>
      <rPr>
        <sz val="10"/>
        <color indexed="10"/>
        <rFont val="Arial"/>
        <family val="2"/>
      </rPr>
      <t>So(pstr)</t>
    </r>
  </si>
  <si>
    <t>měrná tepelná kapacita použitého maziva je ctep =</t>
  </si>
  <si>
    <t>hustota maziva pro Tstř je ros =</t>
  </si>
  <si>
    <t>hustota maziva pro Tvstup je rov =</t>
  </si>
  <si>
    <t>teplota okolí ložiska, kam je odváděno teplo vzniklé v lož., je   To =</t>
  </si>
  <si>
    <t>lze odhadnout jako asi třetinu tepla odvedeného mazivem</t>
  </si>
  <si>
    <t>Tstř - Tokolí =</t>
  </si>
  <si>
    <t>Tstř - Tvstup =</t>
  </si>
  <si>
    <r>
      <t>o</t>
    </r>
    <r>
      <rPr>
        <sz val="10"/>
        <rFont val="Arial"/>
        <family val="0"/>
      </rPr>
      <t>C</t>
    </r>
  </si>
  <si>
    <r>
      <t>(Pa.s)</t>
    </r>
    <r>
      <rPr>
        <vertAlign val="superscript"/>
        <sz val="10"/>
        <rFont val="Arial"/>
        <family val="2"/>
      </rPr>
      <t>-1/2</t>
    </r>
  </si>
  <si>
    <t>součinitel tření ložiska mi =</t>
  </si>
  <si>
    <t>tečný odpor Ft =</t>
  </si>
  <si>
    <t>odporový krouticí moment Mt =</t>
  </si>
  <si>
    <t xml:space="preserve"> N.m</t>
  </si>
  <si>
    <t>ztracený výkon Pztr =</t>
  </si>
  <si>
    <r>
      <t>nutno</t>
    </r>
    <r>
      <rPr>
        <sz val="10"/>
        <color indexed="10"/>
        <rFont val="Arial"/>
        <family val="2"/>
      </rPr>
      <t xml:space="preserve"> vyrovnat viskozitu oleje a ložiska</t>
    </r>
    <r>
      <rPr>
        <sz val="10"/>
        <rFont val="Arial"/>
        <family val="0"/>
      </rPr>
      <t xml:space="preserve"> etas změnami excentricity eps a teplotyTs</t>
    </r>
  </si>
  <si>
    <r>
      <t xml:space="preserve">postupně se lze přiblížit ke </t>
    </r>
    <r>
      <rPr>
        <sz val="10"/>
        <color indexed="10"/>
        <rFont val="Arial"/>
        <family val="2"/>
      </rPr>
      <t>skutečné teplotě</t>
    </r>
    <r>
      <rPr>
        <sz val="10"/>
        <rFont val="Arial"/>
        <family val="0"/>
      </rPr>
      <t xml:space="preserve"> v ložisku pro vyrovnanou tepelnou bilanci</t>
    </r>
  </si>
  <si>
    <t>střední teplota v ložisku Tstř je pro vyrovnanou tepelnou bilanci upravována postupným přibližováním pomocí dosazování střední teploty v ložisku, která bude zároveň odpovídat hodnotám závislosti viskozita - teplota pro použitý olej</t>
  </si>
  <si>
    <t>Závislost viskozita - teplota</t>
  </si>
  <si>
    <t>ztráty třením v ložisku (kapalinné tření, tečné napětí)   Pztr =</t>
  </si>
  <si>
    <t>uložení např. H8 / f8 s max. vůlí 0,144,  min. vůlí 0,036, prům. vůlí  0,09 mm</t>
  </si>
  <si>
    <t>Pro mazivo je</t>
  </si>
  <si>
    <t>eta [Pa.s]</t>
  </si>
  <si>
    <r>
      <t>Tstř 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</si>
  <si>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t>Pro ložisko 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</si>
</sst>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[$-405]d\.\ mmmm\ yyyy"/>
    <numFmt numFmtId="166" formatCode="_-* #,##0.0\ _K_č_-;\-* #,##0.0\ _K_č_-;_-* &quot;-&quot;??\ _K_č_-;_-@_-"/>
    <numFmt numFmtId="167" formatCode="_-* #,##0.000\ _K_č_-;\-* #,##0.000\ _K_č_-;_-* &quot;-&quot;??\ _K_č_-;_-@_-"/>
    <numFmt numFmtId="168" formatCode="_-* #,##0.0000\ _K_č_-;\-* #,##0.0000\ _K_č_-;_-* &quot;-&quot;??\ _K_č_-;_-@_-"/>
    <numFmt numFmtId="169" formatCode="_-* #,##0.00000\ _K_č_-;\-* #,##0.00000\ _K_č_-;_-* &quot;-&quot;??\ _K_č_-;_-@_-"/>
    <numFmt numFmtId="170" formatCode="_-* #\ ##0.00000\ _K_č_-;\-* #\ ##0.00000\ _K_č_-;_-* &quot;-&quot;??\ _K_č_-;_-@_-"/>
  </numFmts>
  <fonts count="52">
    <font>
      <sz val="10"/>
      <name val="Arial"/>
      <family val="0"/>
    </font>
    <font>
      <sz val="24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vertAlign val="superscript"/>
      <sz val="10"/>
      <color indexed="63"/>
      <name val="Calibri"/>
      <family val="2"/>
    </font>
    <font>
      <sz val="14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169" fontId="0" fillId="0" borderId="0" xfId="34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Závislost viskozity na teplotě pro olej OL - 22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975"/>
          <c:w val="0.739"/>
          <c:h val="0.76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List1!$V$9:$V$13</c:f>
              <c:numCache/>
            </c:numRef>
          </c:xVal>
          <c:yVal>
            <c:numRef>
              <c:f>List1!$X$9:$X$13</c:f>
              <c:numCache/>
            </c:numRef>
          </c:yVal>
          <c:smooth val="1"/>
        </c:ser>
        <c:axId val="65142783"/>
        <c:axId val="49414136"/>
      </c:scatterChart>
      <c:val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teplota C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 val="autoZero"/>
        <c:crossBetween val="midCat"/>
        <c:dispUnits/>
      </c:val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viskozita Pa.s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46275"/>
          <c:w val="0.153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Závislost pro ložisko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eta [Pa.s]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na teplotě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1875"/>
          <c:w val="0.7915"/>
          <c:h val="0.77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List1!$X$65</c:f>
              <c:strCache>
                <c:ptCount val="1"/>
                <c:pt idx="0">
                  <c:v>eta [Pa.s]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List1!$W$66:$W$70</c:f>
              <c:numCache/>
            </c:numRef>
          </c:xVal>
          <c:yVal>
            <c:numRef>
              <c:f>List1!$X$66:$X$70</c:f>
              <c:numCache/>
            </c:numRef>
          </c:yVal>
          <c:smooth val="1"/>
        </c:ser>
        <c:axId val="42074041"/>
        <c:axId val="43122050"/>
      </c:scatterChart>
      <c:val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teplota T [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7404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22</xdr:row>
      <xdr:rowOff>0</xdr:rowOff>
    </xdr:from>
    <xdr:to>
      <xdr:col>26</xdr:col>
      <xdr:colOff>66675</xdr:colOff>
      <xdr:row>40</xdr:row>
      <xdr:rowOff>95250</xdr:rowOff>
    </xdr:to>
    <xdr:graphicFrame>
      <xdr:nvGraphicFramePr>
        <xdr:cNvPr id="1" name="graf 1"/>
        <xdr:cNvGraphicFramePr/>
      </xdr:nvGraphicFramePr>
      <xdr:xfrm>
        <a:off x="12192000" y="4362450"/>
        <a:ext cx="4543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41</xdr:row>
      <xdr:rowOff>66675</xdr:rowOff>
    </xdr:from>
    <xdr:to>
      <xdr:col>26</xdr:col>
      <xdr:colOff>114300</xdr:colOff>
      <xdr:row>57</xdr:row>
      <xdr:rowOff>76200</xdr:rowOff>
    </xdr:to>
    <xdr:graphicFrame>
      <xdr:nvGraphicFramePr>
        <xdr:cNvPr id="2" name="Graf 1"/>
        <xdr:cNvGraphicFramePr/>
      </xdr:nvGraphicFramePr>
      <xdr:xfrm>
        <a:off x="12211050" y="7648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6"/>
  <sheetViews>
    <sheetView tabSelected="1" zoomScalePageLayoutView="0" workbookViewId="0" topLeftCell="A36">
      <selection activeCell="AA76" sqref="AA76"/>
    </sheetView>
  </sheetViews>
  <sheetFormatPr defaultColWidth="9.140625" defaultRowHeight="12.75"/>
  <cols>
    <col min="4" max="4" width="11.421875" style="0" bestFit="1" customWidth="1"/>
    <col min="5" max="5" width="12.421875" style="0" bestFit="1" customWidth="1"/>
    <col min="9" max="9" width="9.7109375" style="0" customWidth="1"/>
    <col min="18" max="18" width="12.00390625" style="0" bestFit="1" customWidth="1"/>
    <col min="24" max="24" width="12.421875" style="0" bestFit="1" customWidth="1"/>
  </cols>
  <sheetData>
    <row r="2" ht="42.75" customHeight="1">
      <c r="A2" s="1" t="s">
        <v>0</v>
      </c>
    </row>
    <row r="3" ht="20.25" customHeight="1">
      <c r="A3" s="1"/>
    </row>
    <row r="4" ht="21" customHeight="1">
      <c r="A4" s="4" t="s">
        <v>68</v>
      </c>
    </row>
    <row r="5" spans="1:22" ht="16.5" customHeight="1">
      <c r="A5" s="4"/>
      <c r="G5" t="s">
        <v>76</v>
      </c>
      <c r="L5" t="s">
        <v>77</v>
      </c>
      <c r="V5" s="9" t="s">
        <v>120</v>
      </c>
    </row>
    <row r="6" spans="1:22" ht="12.75" customHeight="1">
      <c r="A6" s="4"/>
      <c r="V6" s="14" t="s">
        <v>117</v>
      </c>
    </row>
    <row r="7" spans="1:20" ht="14.25">
      <c r="A7" t="s">
        <v>69</v>
      </c>
      <c r="D7" s="8">
        <v>3</v>
      </c>
      <c r="E7" t="s">
        <v>40</v>
      </c>
      <c r="G7" t="s">
        <v>70</v>
      </c>
      <c r="K7">
        <f>D17/D7</f>
        <v>11666.666666666666</v>
      </c>
      <c r="L7" t="s">
        <v>71</v>
      </c>
      <c r="O7" t="s">
        <v>82</v>
      </c>
      <c r="S7">
        <f>D17/(D9*D11)</f>
        <v>2.9166666666666665</v>
      </c>
      <c r="T7" t="s">
        <v>40</v>
      </c>
    </row>
    <row r="8" spans="22:27" ht="14.25">
      <c r="V8" t="s">
        <v>30</v>
      </c>
      <c r="X8" t="s">
        <v>31</v>
      </c>
      <c r="Z8" t="s">
        <v>37</v>
      </c>
      <c r="AA8" t="s">
        <v>38</v>
      </c>
    </row>
    <row r="9" spans="1:27" ht="14.25">
      <c r="A9" t="s">
        <v>36</v>
      </c>
      <c r="D9" s="8">
        <v>100</v>
      </c>
      <c r="E9" t="s">
        <v>1</v>
      </c>
      <c r="G9" t="s">
        <v>6</v>
      </c>
      <c r="K9" s="8">
        <v>0.001</v>
      </c>
      <c r="O9" t="s">
        <v>20</v>
      </c>
      <c r="S9" s="8">
        <v>0.00065</v>
      </c>
      <c r="T9" t="s">
        <v>21</v>
      </c>
      <c r="V9">
        <v>10</v>
      </c>
      <c r="X9">
        <f>K23*EXP(-K21*(V9-V10))</f>
        <v>0.03584124289426474</v>
      </c>
      <c r="Z9">
        <v>1.1642</v>
      </c>
      <c r="AA9">
        <v>-1.000026</v>
      </c>
    </row>
    <row r="10" spans="22:27" ht="12.75">
      <c r="V10">
        <f>S17</f>
        <v>20</v>
      </c>
      <c r="X10">
        <f>K23</f>
        <v>0.028800732283130546</v>
      </c>
      <c r="Z10">
        <v>-1.9456</v>
      </c>
      <c r="AA10">
        <v>-0.023634</v>
      </c>
    </row>
    <row r="11" spans="1:27" ht="14.25">
      <c r="A11" t="s">
        <v>2</v>
      </c>
      <c r="D11" s="8">
        <v>120</v>
      </c>
      <c r="E11" t="s">
        <v>1</v>
      </c>
      <c r="F11" t="s">
        <v>7</v>
      </c>
      <c r="G11" t="s">
        <v>8</v>
      </c>
      <c r="K11">
        <f>D9/2*K9</f>
        <v>0.05</v>
      </c>
      <c r="L11" t="s">
        <v>1</v>
      </c>
      <c r="P11" t="s">
        <v>10</v>
      </c>
      <c r="R11" t="s">
        <v>22</v>
      </c>
      <c r="S11" s="8">
        <v>75</v>
      </c>
      <c r="T11" t="s">
        <v>24</v>
      </c>
      <c r="V11">
        <f>S13</f>
        <v>40</v>
      </c>
      <c r="X11" s="3">
        <f>D23</f>
        <v>0.018597067499999998</v>
      </c>
      <c r="Z11">
        <v>7.71161</v>
      </c>
      <c r="AA11">
        <v>-0.4215</v>
      </c>
    </row>
    <row r="12" spans="22:27" ht="12.75">
      <c r="V12">
        <f>S11</f>
        <v>75</v>
      </c>
      <c r="X12">
        <f>D25</f>
        <v>0.00865</v>
      </c>
      <c r="Z12">
        <v>-10.1073</v>
      </c>
      <c r="AA12">
        <v>-0.038817</v>
      </c>
    </row>
    <row r="13" spans="1:27" ht="14.25">
      <c r="A13" t="s">
        <v>3</v>
      </c>
      <c r="D13" s="8">
        <v>600</v>
      </c>
      <c r="E13" t="s">
        <v>4</v>
      </c>
      <c r="G13" t="s">
        <v>11</v>
      </c>
      <c r="P13" t="s">
        <v>18</v>
      </c>
      <c r="R13" t="s">
        <v>23</v>
      </c>
      <c r="S13" s="8">
        <v>40</v>
      </c>
      <c r="T13" t="s">
        <v>24</v>
      </c>
      <c r="V13">
        <v>85</v>
      </c>
      <c r="X13">
        <f>K23*EXP(-K21*(V13-V10))</f>
        <v>0.006950828546432579</v>
      </c>
      <c r="Z13">
        <v>5.0141</v>
      </c>
      <c r="AA13">
        <v>-0.090551</v>
      </c>
    </row>
    <row r="15" spans="1:27" ht="14.25">
      <c r="A15" t="s">
        <v>97</v>
      </c>
      <c r="D15" s="2">
        <f>PI()*D9*D13/60000</f>
        <v>3.141592653589793</v>
      </c>
      <c r="E15" t="s">
        <v>5</v>
      </c>
      <c r="G15" t="s">
        <v>16</v>
      </c>
      <c r="K15" s="8">
        <v>22</v>
      </c>
      <c r="L15" t="s">
        <v>19</v>
      </c>
      <c r="P15" t="s">
        <v>9</v>
      </c>
      <c r="R15" t="s">
        <v>27</v>
      </c>
      <c r="S15" s="8">
        <v>15</v>
      </c>
      <c r="T15" t="s">
        <v>24</v>
      </c>
      <c r="Z15">
        <f>Z9+Z10*Q23+Z11*Q23*Q23+Z12*Q23^3+Z13*Q23^4</f>
        <v>2.8660217600000006</v>
      </c>
      <c r="AA15">
        <f>AA9+AA10*Q23+AA11*Q23*Q23+AA12*Q23^3+AA13*Q23^4</f>
        <v>-1.8901891295999997</v>
      </c>
    </row>
    <row r="17" spans="1:20" ht="14.25">
      <c r="A17" t="s">
        <v>14</v>
      </c>
      <c r="D17" s="8">
        <v>35000</v>
      </c>
      <c r="E17" t="s">
        <v>13</v>
      </c>
      <c r="G17" t="s">
        <v>78</v>
      </c>
      <c r="K17" s="8">
        <v>10</v>
      </c>
      <c r="L17" t="s">
        <v>12</v>
      </c>
      <c r="R17" t="s">
        <v>29</v>
      </c>
      <c r="S17" s="8">
        <v>20</v>
      </c>
      <c r="T17" t="s">
        <v>24</v>
      </c>
    </row>
    <row r="19" spans="1:15" ht="14.25">
      <c r="A19" t="s">
        <v>72</v>
      </c>
      <c r="D19" s="2">
        <f>K19*(1-S9*(S11-S13))</f>
        <v>845.32125</v>
      </c>
      <c r="E19" t="s">
        <v>15</v>
      </c>
      <c r="G19" t="s">
        <v>79</v>
      </c>
      <c r="K19" s="8">
        <v>865</v>
      </c>
      <c r="L19" t="s">
        <v>15</v>
      </c>
      <c r="O19" t="s">
        <v>80</v>
      </c>
    </row>
    <row r="21" spans="1:20" ht="14.25">
      <c r="A21" t="s">
        <v>73</v>
      </c>
      <c r="D21">
        <f>K19*(1-S9*(S11-S15))</f>
        <v>831.265</v>
      </c>
      <c r="E21" t="s">
        <v>15</v>
      </c>
      <c r="G21" t="s">
        <v>17</v>
      </c>
      <c r="K21">
        <f>-LN(D25/D23)/(S11-S13)</f>
        <v>0.02186984531586278</v>
      </c>
      <c r="O21" t="s">
        <v>81</v>
      </c>
      <c r="R21" t="s">
        <v>26</v>
      </c>
      <c r="S21">
        <f>K23</f>
        <v>0.028800732283130546</v>
      </c>
      <c r="T21" t="s">
        <v>25</v>
      </c>
    </row>
    <row r="23" spans="1:17" ht="14.25">
      <c r="A23" t="s">
        <v>75</v>
      </c>
      <c r="D23" s="7">
        <f>K15*D19/1000000</f>
        <v>0.018597067499999998</v>
      </c>
      <c r="E23" t="s">
        <v>25</v>
      </c>
      <c r="G23" t="s">
        <v>28</v>
      </c>
      <c r="K23">
        <f>D23*EXP(-K21*(S17-S13))</f>
        <v>0.028800732283130546</v>
      </c>
      <c r="L23" t="s">
        <v>25</v>
      </c>
      <c r="O23" t="s">
        <v>35</v>
      </c>
      <c r="Q23">
        <f>D11/D9</f>
        <v>1.2</v>
      </c>
    </row>
    <row r="25" spans="1:12" ht="14.25">
      <c r="A25" t="s">
        <v>74</v>
      </c>
      <c r="D25">
        <f>K17*K19/1000000</f>
        <v>0.00865</v>
      </c>
      <c r="E25" t="s">
        <v>25</v>
      </c>
      <c r="G25" t="s">
        <v>45</v>
      </c>
      <c r="K25" s="8">
        <v>35</v>
      </c>
      <c r="L25" t="s">
        <v>24</v>
      </c>
    </row>
    <row r="27" spans="1:16" ht="12.75">
      <c r="A27" t="s">
        <v>32</v>
      </c>
      <c r="D27">
        <f>0.0008*SQRT(SQRT(D15))</f>
        <v>0.0010650682910403118</v>
      </c>
      <c r="F27" t="s">
        <v>33</v>
      </c>
      <c r="H27">
        <f>K9</f>
        <v>0.001</v>
      </c>
      <c r="K27" t="s">
        <v>83</v>
      </c>
      <c r="O27">
        <f>K9*D9</f>
        <v>0.1</v>
      </c>
      <c r="P27" t="s">
        <v>1</v>
      </c>
    </row>
    <row r="29" spans="1:11" ht="14.25">
      <c r="A29" t="s">
        <v>89</v>
      </c>
      <c r="D29">
        <f>PI()*D13/30</f>
        <v>62.83185307179586</v>
      </c>
      <c r="E29" t="s">
        <v>90</v>
      </c>
      <c r="K29" t="s">
        <v>119</v>
      </c>
    </row>
    <row r="33" ht="18">
      <c r="A33" s="4" t="s">
        <v>86</v>
      </c>
    </row>
    <row r="35" spans="1:7" ht="14.25">
      <c r="A35" t="s">
        <v>84</v>
      </c>
      <c r="E35" s="8">
        <v>80</v>
      </c>
      <c r="F35" t="s">
        <v>24</v>
      </c>
      <c r="G35" t="s">
        <v>115</v>
      </c>
    </row>
    <row r="36" ht="12.75">
      <c r="E36" s="6"/>
    </row>
    <row r="37" spans="1:6" ht="12.75">
      <c r="A37" t="s">
        <v>85</v>
      </c>
      <c r="E37" s="6">
        <f>S21*EXP(-K21*(E35-S17))</f>
        <v>0.0077540097321735285</v>
      </c>
      <c r="F37" t="s">
        <v>25</v>
      </c>
    </row>
    <row r="38" ht="12.75">
      <c r="E38" s="6"/>
    </row>
    <row r="39" spans="1:6" ht="12.75">
      <c r="A39" t="s">
        <v>39</v>
      </c>
      <c r="E39" s="2">
        <f>D17/(D9*D11)</f>
        <v>2.9166666666666665</v>
      </c>
      <c r="F39" t="s">
        <v>40</v>
      </c>
    </row>
    <row r="41" spans="1:7" ht="12.75">
      <c r="A41" t="s">
        <v>34</v>
      </c>
      <c r="E41" s="8">
        <v>0.735</v>
      </c>
      <c r="G41" t="s">
        <v>99</v>
      </c>
    </row>
    <row r="42" ht="12.75">
      <c r="E42" s="2"/>
    </row>
    <row r="43" spans="1:5" ht="12.75">
      <c r="A43" t="s">
        <v>87</v>
      </c>
      <c r="E43" s="10">
        <f>Q23*Q23*E41/(2*(1-E41*E41)^2)*SQRT(PI()*PI()*(1-E41*E41)+16*E41*E41)*(Z15*(E41-1))/(E41+AA15)</f>
        <v>5.975608266974402</v>
      </c>
    </row>
    <row r="45" spans="1:5" ht="12.75">
      <c r="A45" t="s">
        <v>88</v>
      </c>
      <c r="E45" s="12">
        <f>E39*K9*K9/(E37*D29)*1000000</f>
        <v>5.986604781075518</v>
      </c>
    </row>
    <row r="47" spans="1:15" ht="14.25">
      <c r="A47" t="s">
        <v>41</v>
      </c>
      <c r="E47">
        <f>1000*E39*K9*K9*D9/(2*E43*D15)</f>
        <v>0.00776827892010395</v>
      </c>
      <c r="F47" t="s">
        <v>25</v>
      </c>
      <c r="G47" t="s">
        <v>91</v>
      </c>
      <c r="N47">
        <f>S17-LN(E47/K23)/K21</f>
        <v>79.91593254323726</v>
      </c>
      <c r="O47" t="s">
        <v>24</v>
      </c>
    </row>
    <row r="49" spans="1:9" ht="14.25">
      <c r="A49" t="s">
        <v>92</v>
      </c>
      <c r="E49">
        <f>(D9/2)^3*K9*D15/(D9/2)*2*Q23*(1-0.223*Q23*Q23)*E41*1000</f>
        <v>9405.491095150457</v>
      </c>
      <c r="F49" t="s">
        <v>42</v>
      </c>
      <c r="G49" t="s">
        <v>93</v>
      </c>
      <c r="H49">
        <f>E51*3600/1000</f>
        <v>0.03385976794254165</v>
      </c>
      <c r="I49" t="s">
        <v>94</v>
      </c>
    </row>
    <row r="51" spans="1:9" ht="14.25">
      <c r="A51" t="s">
        <v>98</v>
      </c>
      <c r="E51">
        <f>E49/1000000</f>
        <v>0.009405491095150457</v>
      </c>
      <c r="F51" t="s">
        <v>43</v>
      </c>
      <c r="G51" t="s">
        <v>95</v>
      </c>
      <c r="H51">
        <f>E51*60</f>
        <v>0.5643294657090274</v>
      </c>
      <c r="I51" t="s">
        <v>96</v>
      </c>
    </row>
    <row r="52" spans="5:6" ht="14.25">
      <c r="E52" s="6"/>
      <c r="F52" s="5"/>
    </row>
    <row r="57" ht="18">
      <c r="A57" s="4" t="s">
        <v>44</v>
      </c>
    </row>
    <row r="58" ht="11.25" customHeight="1">
      <c r="A58" s="4"/>
    </row>
    <row r="59" spans="1:24" ht="12.75" customHeight="1">
      <c r="A59" s="9" t="s">
        <v>103</v>
      </c>
      <c r="G59" s="8">
        <v>20</v>
      </c>
      <c r="H59" t="s">
        <v>24</v>
      </c>
      <c r="J59" t="s">
        <v>109</v>
      </c>
      <c r="M59">
        <f>L75*SQRT(E47)</f>
        <v>0.0009452419073825956</v>
      </c>
      <c r="X59">
        <v>1</v>
      </c>
    </row>
    <row r="60" ht="12.75" customHeight="1">
      <c r="A60" s="4"/>
    </row>
    <row r="61" spans="1:14" ht="12.75" customHeight="1">
      <c r="A61" t="s">
        <v>100</v>
      </c>
      <c r="G61" s="8">
        <v>1930</v>
      </c>
      <c r="H61" t="s">
        <v>50</v>
      </c>
      <c r="J61" t="s">
        <v>110</v>
      </c>
      <c r="M61">
        <f>M59*D17</f>
        <v>33.08346675839085</v>
      </c>
      <c r="N61" t="s">
        <v>13</v>
      </c>
    </row>
    <row r="62" spans="17:23" ht="12.75">
      <c r="Q62" t="s">
        <v>111</v>
      </c>
      <c r="T62">
        <f>M61*D9/2000</f>
        <v>1.6541733379195425</v>
      </c>
      <c r="U62" t="s">
        <v>112</v>
      </c>
      <c r="W62" s="9" t="s">
        <v>123</v>
      </c>
    </row>
    <row r="63" spans="1:23" ht="14.25">
      <c r="A63" t="s">
        <v>47</v>
      </c>
      <c r="G63">
        <f>E35</f>
        <v>80</v>
      </c>
      <c r="H63" t="s">
        <v>24</v>
      </c>
      <c r="J63" t="s">
        <v>101</v>
      </c>
      <c r="M63">
        <f>K19*(1-S9*(G63-S15))</f>
        <v>828.45375</v>
      </c>
      <c r="N63" t="s">
        <v>49</v>
      </c>
      <c r="W63" s="14" t="s">
        <v>117</v>
      </c>
    </row>
    <row r="64" spans="17:21" ht="12.75">
      <c r="Q64" t="s">
        <v>113</v>
      </c>
      <c r="T64">
        <f>T62*D29</f>
        <v>103.93477612344282</v>
      </c>
      <c r="U64" t="s">
        <v>51</v>
      </c>
    </row>
    <row r="65" spans="1:27" ht="14.25">
      <c r="A65" t="s">
        <v>48</v>
      </c>
      <c r="G65">
        <f>K25</f>
        <v>35</v>
      </c>
      <c r="H65" t="s">
        <v>24</v>
      </c>
      <c r="J65" t="s">
        <v>102</v>
      </c>
      <c r="M65">
        <f>K19*(1-S9*(G65-S15))</f>
        <v>853.755</v>
      </c>
      <c r="N65" t="s">
        <v>49</v>
      </c>
      <c r="W65" s="9" t="s">
        <v>122</v>
      </c>
      <c r="X65" s="9" t="s">
        <v>121</v>
      </c>
      <c r="Z65" s="9"/>
      <c r="AA65" s="9"/>
    </row>
    <row r="66" spans="23:27" ht="12.75">
      <c r="W66" s="9">
        <v>50</v>
      </c>
      <c r="X66" s="15">
        <v>0.0149439</v>
      </c>
      <c r="Z66" s="9"/>
      <c r="AA66" s="9"/>
    </row>
    <row r="67" spans="1:27" ht="14.25">
      <c r="A67" t="s">
        <v>58</v>
      </c>
      <c r="G67" s="2">
        <f>E49*M63*G61*(G63-G65)/10^9</f>
        <v>676.7364478928479</v>
      </c>
      <c r="H67" t="s">
        <v>51</v>
      </c>
      <c r="Q67" t="s">
        <v>106</v>
      </c>
      <c r="S67">
        <f>G63-G65</f>
        <v>45</v>
      </c>
      <c r="T67" t="s">
        <v>24</v>
      </c>
      <c r="W67" s="9">
        <v>60</v>
      </c>
      <c r="X67" s="15">
        <v>0.0120084</v>
      </c>
      <c r="Z67" s="9"/>
      <c r="AA67" s="9"/>
    </row>
    <row r="68" spans="7:27" ht="12.75">
      <c r="G68" s="2"/>
      <c r="W68" s="9">
        <v>70</v>
      </c>
      <c r="X68" s="15">
        <v>0.0096495</v>
      </c>
      <c r="Z68" s="9"/>
      <c r="AA68" s="9"/>
    </row>
    <row r="69" spans="1:27" ht="14.25">
      <c r="A69" t="s">
        <v>52</v>
      </c>
      <c r="G69" s="2">
        <f>G67/(G63-G65)</f>
        <v>15.038587730952175</v>
      </c>
      <c r="H69" t="s">
        <v>53</v>
      </c>
      <c r="J69" t="s">
        <v>54</v>
      </c>
      <c r="Q69" t="s">
        <v>105</v>
      </c>
      <c r="S69">
        <f>G63-G59</f>
        <v>60</v>
      </c>
      <c r="T69" s="5" t="s">
        <v>107</v>
      </c>
      <c r="W69" s="9">
        <v>80</v>
      </c>
      <c r="X69" s="15">
        <v>0.007754</v>
      </c>
      <c r="Z69" s="9"/>
      <c r="AA69" s="9"/>
    </row>
    <row r="70" spans="7:27" ht="12.75">
      <c r="G70" s="2"/>
      <c r="W70" s="9">
        <v>90</v>
      </c>
      <c r="X70" s="15">
        <v>0.0062308</v>
      </c>
      <c r="Z70" s="9"/>
      <c r="AA70" s="9"/>
    </row>
    <row r="71" spans="1:27" ht="12.75">
      <c r="A71" t="s">
        <v>55</v>
      </c>
      <c r="G71" s="2"/>
      <c r="J71" t="s">
        <v>104</v>
      </c>
      <c r="W71" s="9"/>
      <c r="X71" s="9"/>
      <c r="Y71" s="9"/>
      <c r="Z71" s="9"/>
      <c r="AA71" s="9"/>
    </row>
    <row r="72" spans="2:27" ht="14.25">
      <c r="B72" t="s">
        <v>56</v>
      </c>
      <c r="G72" s="2">
        <f>G69/3</f>
        <v>5.012862576984058</v>
      </c>
      <c r="H72" t="s">
        <v>53</v>
      </c>
      <c r="J72" t="s">
        <v>65</v>
      </c>
      <c r="N72" s="2">
        <f>G69+G72</f>
        <v>20.051450307936232</v>
      </c>
      <c r="O72" t="s">
        <v>53</v>
      </c>
      <c r="W72" s="9"/>
      <c r="X72" s="9"/>
      <c r="Y72" s="9"/>
      <c r="Z72" s="9"/>
      <c r="AA72" s="9"/>
    </row>
    <row r="73" spans="23:27" ht="12.75">
      <c r="W73" s="9"/>
      <c r="X73" s="9"/>
      <c r="Y73" s="9"/>
      <c r="Z73" s="9"/>
      <c r="AA73" s="9"/>
    </row>
    <row r="74" spans="1:27" ht="12.75">
      <c r="A74" t="s">
        <v>60</v>
      </c>
      <c r="W74" s="9"/>
      <c r="X74" s="9"/>
      <c r="Y74" s="9"/>
      <c r="Z74" s="9"/>
      <c r="AA74" s="9"/>
    </row>
    <row r="75" spans="2:27" ht="14.25">
      <c r="B75" t="s">
        <v>59</v>
      </c>
      <c r="E75" t="s">
        <v>57</v>
      </c>
      <c r="F75" t="s">
        <v>61</v>
      </c>
      <c r="L75">
        <f>1.11*SQRT(D29/E39*(4/Q23+1)*0.000001)</f>
        <v>0.0107245866531436</v>
      </c>
      <c r="M75" t="s">
        <v>108</v>
      </c>
      <c r="W75" s="9"/>
      <c r="X75" s="9"/>
      <c r="Y75" s="9"/>
      <c r="Z75" s="9"/>
      <c r="AA75" s="9"/>
    </row>
    <row r="76" spans="23:27" ht="12.75">
      <c r="W76" s="9"/>
      <c r="X76" s="9"/>
      <c r="Y76" s="9"/>
      <c r="Z76" s="9"/>
      <c r="AA76" s="9"/>
    </row>
    <row r="77" spans="1:27" ht="12.75">
      <c r="A77" t="s">
        <v>118</v>
      </c>
      <c r="G77">
        <f>L75*D17*D15*SQRT(E47)</f>
        <v>103.93477612344282</v>
      </c>
      <c r="H77" t="s">
        <v>51</v>
      </c>
      <c r="W77" s="9"/>
      <c r="X77" s="9"/>
      <c r="Y77" s="9"/>
      <c r="Z77" s="9"/>
      <c r="AA77" s="9"/>
    </row>
    <row r="78" spans="23:27" ht="12.75">
      <c r="W78" s="9"/>
      <c r="X78" s="9"/>
      <c r="Y78" s="9"/>
      <c r="Z78" s="9"/>
      <c r="AA78" s="9"/>
    </row>
    <row r="79" spans="23:27" ht="12.75">
      <c r="W79" s="9"/>
      <c r="X79" s="9"/>
      <c r="Y79" s="9"/>
      <c r="Z79" s="9"/>
      <c r="AA79" s="9"/>
    </row>
    <row r="80" spans="1:27" ht="12.75">
      <c r="A80" t="s">
        <v>116</v>
      </c>
      <c r="W80" s="9"/>
      <c r="X80" s="9"/>
      <c r="Y80" s="9"/>
      <c r="Z80" s="9"/>
      <c r="AA80" s="9"/>
    </row>
    <row r="81" spans="1:27" ht="12.75">
      <c r="A81" t="s">
        <v>63</v>
      </c>
      <c r="W81" s="9"/>
      <c r="X81" s="9"/>
      <c r="Y81" s="9"/>
      <c r="Z81" s="9"/>
      <c r="AA81" s="9"/>
    </row>
    <row r="82" spans="23:27" ht="12.75">
      <c r="W82" s="9"/>
      <c r="X82" s="9"/>
      <c r="Y82" s="9"/>
      <c r="Z82" s="9"/>
      <c r="AA82" s="9"/>
    </row>
    <row r="83" spans="2:27" ht="14.25">
      <c r="B83" t="s">
        <v>64</v>
      </c>
      <c r="C83" s="6">
        <f>E35</f>
        <v>80</v>
      </c>
      <c r="D83" s="5" t="s">
        <v>46</v>
      </c>
      <c r="H83" t="s">
        <v>62</v>
      </c>
      <c r="I83" s="11">
        <f>K23*EXP(-K21*(C83-S17))</f>
        <v>0.0077540097321735285</v>
      </c>
      <c r="J83" s="13">
        <f>(G77/(L75*D17*D15))^2</f>
        <v>0.0077682789201039505</v>
      </c>
      <c r="M83" t="s">
        <v>114</v>
      </c>
      <c r="W83" s="9"/>
      <c r="X83" s="9"/>
      <c r="Y83" s="9"/>
      <c r="Z83" s="9"/>
      <c r="AA83" s="9"/>
    </row>
    <row r="84" spans="23:27" ht="12.75">
      <c r="W84" s="9"/>
      <c r="X84" s="9"/>
      <c r="Y84" s="9"/>
      <c r="Z84" s="9"/>
      <c r="AA84" s="9"/>
    </row>
    <row r="85" spans="9:27" ht="12.75">
      <c r="I85" t="s">
        <v>66</v>
      </c>
      <c r="J85" t="s">
        <v>67</v>
      </c>
      <c r="W85" s="9"/>
      <c r="X85" s="9"/>
      <c r="Y85" s="9"/>
      <c r="Z85" s="9"/>
      <c r="AA85" s="9"/>
    </row>
    <row r="86" spans="23:27" ht="12.75">
      <c r="W86" s="9"/>
      <c r="X86" s="9"/>
      <c r="Y86" s="9"/>
      <c r="Z86" s="9"/>
      <c r="AA8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Bečka</dc:creator>
  <cp:keywords/>
  <dc:description/>
  <cp:lastModifiedBy>Becka</cp:lastModifiedBy>
  <dcterms:created xsi:type="dcterms:W3CDTF">2013-10-08T12:09:46Z</dcterms:created>
  <dcterms:modified xsi:type="dcterms:W3CDTF">2014-10-23T08:05:14Z</dcterms:modified>
  <cp:category/>
  <cp:version/>
  <cp:contentType/>
  <cp:contentStatus/>
</cp:coreProperties>
</file>